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UCAMARAS 2023\Reporte Regional 2023\Marzo\"/>
    </mc:Choice>
  </mc:AlternateContent>
  <bookViews>
    <workbookView xWindow="0" yWindow="0" windowWidth="20490" windowHeight="7755" tabRatio="784" activeTab="1"/>
  </bookViews>
  <sheets>
    <sheet name="Perucámaras" sheetId="11" r:id="rId1"/>
    <sheet name="MR Norte" sheetId="9" r:id="rId2"/>
    <sheet name="Cajamarca" sheetId="1" r:id="rId3"/>
    <sheet name="La Libertad" sheetId="2" r:id="rId4"/>
    <sheet name="Lambayeque" sheetId="3" r:id="rId5"/>
    <sheet name="Piura" sheetId="4" r:id="rId6"/>
    <sheet name="Tumbes" sheetId="5" r:id="rId7"/>
    <sheet name="Sheet1" sheetId="10" state="hidden" r:id="rId8"/>
  </sheets>
  <calcPr calcId="191028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8" i="9" l="1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D67" i="9" l="1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66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10" i="9"/>
  <c r="F10" i="9"/>
  <c r="E11" i="9"/>
  <c r="F11" i="9"/>
  <c r="E12" i="9"/>
  <c r="F12" i="9"/>
  <c r="F9" i="9"/>
  <c r="E9" i="9"/>
  <c r="G247" i="9" l="1"/>
  <c r="G248" i="9"/>
  <c r="G249" i="9"/>
  <c r="G250" i="9"/>
  <c r="G251" i="9"/>
  <c r="G252" i="9"/>
  <c r="G253" i="9"/>
  <c r="G254" i="9"/>
  <c r="G255" i="9"/>
  <c r="G256" i="9"/>
  <c r="G257" i="9"/>
  <c r="G258" i="9"/>
  <c r="G242" i="9"/>
  <c r="G243" i="9"/>
  <c r="G244" i="9"/>
  <c r="G245" i="9"/>
  <c r="G246" i="9"/>
  <c r="G94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D59" i="9" l="1"/>
  <c r="C59" i="9"/>
  <c r="D58" i="9"/>
  <c r="C58" i="9"/>
  <c r="D57" i="9"/>
  <c r="C57" i="9"/>
  <c r="I13" i="9"/>
  <c r="E59" i="2"/>
  <c r="E77" i="5" l="1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61" i="4"/>
  <c r="E62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7" i="4"/>
  <c r="E56" i="4"/>
  <c r="E55" i="4"/>
  <c r="E54" i="4"/>
  <c r="E53" i="4"/>
  <c r="E52" i="4"/>
  <c r="E51" i="4"/>
  <c r="E50" i="4"/>
  <c r="E49" i="4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49" i="2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39" i="9"/>
  <c r="C54" i="9"/>
  <c r="F41" i="2"/>
  <c r="F42" i="2"/>
  <c r="F43" i="2"/>
  <c r="F41" i="3"/>
  <c r="F42" i="3"/>
  <c r="F43" i="3"/>
  <c r="F41" i="4"/>
  <c r="F42" i="4"/>
  <c r="F43" i="4"/>
  <c r="F41" i="5"/>
  <c r="F42" i="5"/>
  <c r="F43" i="5"/>
  <c r="F41" i="1"/>
  <c r="F42" i="1"/>
  <c r="F43" i="1"/>
  <c r="F29" i="2"/>
  <c r="F30" i="2"/>
  <c r="F31" i="2"/>
  <c r="F32" i="2"/>
  <c r="F33" i="2"/>
  <c r="F34" i="2"/>
  <c r="F35" i="2"/>
  <c r="F36" i="2"/>
  <c r="F37" i="2"/>
  <c r="F38" i="2"/>
  <c r="F39" i="2"/>
  <c r="F40" i="2"/>
  <c r="F29" i="3"/>
  <c r="F30" i="3"/>
  <c r="F31" i="3"/>
  <c r="F32" i="3"/>
  <c r="F33" i="3"/>
  <c r="F34" i="3"/>
  <c r="F35" i="3"/>
  <c r="F36" i="3"/>
  <c r="F37" i="3"/>
  <c r="F38" i="3"/>
  <c r="F39" i="3"/>
  <c r="F40" i="3"/>
  <c r="F29" i="4"/>
  <c r="F30" i="4"/>
  <c r="F31" i="4"/>
  <c r="F32" i="4"/>
  <c r="F33" i="4"/>
  <c r="F34" i="4"/>
  <c r="F35" i="4"/>
  <c r="F36" i="4"/>
  <c r="F37" i="4"/>
  <c r="F38" i="4"/>
  <c r="F39" i="4"/>
  <c r="F40" i="4"/>
  <c r="F29" i="5"/>
  <c r="F30" i="5"/>
  <c r="F31" i="5"/>
  <c r="F32" i="5"/>
  <c r="F33" i="5"/>
  <c r="F34" i="5"/>
  <c r="F35" i="5"/>
  <c r="F36" i="5"/>
  <c r="F37" i="5"/>
  <c r="F38" i="5"/>
  <c r="F39" i="5"/>
  <c r="F40" i="5"/>
  <c r="F29" i="1"/>
  <c r="F30" i="1"/>
  <c r="F31" i="1"/>
  <c r="F32" i="1"/>
  <c r="F33" i="1"/>
  <c r="F34" i="1"/>
  <c r="F35" i="1"/>
  <c r="F36" i="1"/>
  <c r="F37" i="1"/>
  <c r="F38" i="1"/>
  <c r="F39" i="1"/>
  <c r="F40" i="1"/>
  <c r="F28" i="2"/>
  <c r="F28" i="3"/>
  <c r="F28" i="4"/>
  <c r="F28" i="5"/>
  <c r="F28" i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2"/>
  <c r="E28" i="3"/>
  <c r="E28" i="4"/>
  <c r="E28" i="5"/>
  <c r="E28" i="1"/>
  <c r="E86" i="9" l="1"/>
  <c r="F36" i="9"/>
  <c r="E73" i="9"/>
  <c r="E71" i="9"/>
  <c r="F37" i="9"/>
  <c r="E83" i="9"/>
  <c r="E70" i="9"/>
  <c r="E94" i="9"/>
  <c r="E81" i="9"/>
  <c r="E69" i="9"/>
  <c r="E88" i="9"/>
  <c r="E80" i="9"/>
  <c r="E72" i="9"/>
  <c r="E90" i="9"/>
  <c r="E91" i="9"/>
  <c r="E89" i="9"/>
  <c r="E77" i="9"/>
  <c r="E85" i="9"/>
  <c r="E82" i="9"/>
  <c r="E93" i="9"/>
  <c r="E79" i="9"/>
  <c r="E67" i="9"/>
  <c r="E78" i="9"/>
  <c r="E66" i="9"/>
  <c r="E87" i="9"/>
  <c r="E75" i="9"/>
  <c r="E92" i="9"/>
  <c r="E84" i="9"/>
  <c r="E76" i="9"/>
  <c r="E68" i="9"/>
  <c r="E74" i="9"/>
  <c r="F44" i="9"/>
  <c r="F38" i="9"/>
  <c r="F46" i="9"/>
  <c r="F41" i="9"/>
  <c r="F47" i="9"/>
  <c r="F45" i="9"/>
  <c r="F43" i="9"/>
  <c r="H14" i="9"/>
  <c r="H22" i="9"/>
  <c r="H10" i="9"/>
  <c r="H18" i="9"/>
  <c r="H11" i="9"/>
  <c r="H19" i="9"/>
  <c r="H12" i="9"/>
  <c r="H20" i="9"/>
  <c r="H13" i="9"/>
  <c r="H21" i="9"/>
  <c r="F33" i="9"/>
  <c r="H15" i="9"/>
  <c r="H23" i="9"/>
  <c r="H16" i="9"/>
  <c r="H24" i="9"/>
  <c r="F40" i="9"/>
  <c r="H17" i="9"/>
  <c r="F34" i="9"/>
  <c r="F35" i="9"/>
  <c r="D54" i="9"/>
  <c r="F42" i="9"/>
  <c r="F32" i="9"/>
  <c r="E38" i="9"/>
  <c r="E46" i="9"/>
  <c r="E47" i="9"/>
  <c r="E45" i="9"/>
  <c r="E44" i="9"/>
  <c r="E36" i="9"/>
  <c r="E37" i="9"/>
  <c r="E39" i="9"/>
  <c r="E32" i="9"/>
  <c r="E40" i="9"/>
  <c r="E43" i="9"/>
  <c r="E35" i="9"/>
  <c r="E42" i="9"/>
  <c r="E34" i="9"/>
  <c r="E41" i="9"/>
  <c r="E33" i="9"/>
  <c r="E54" i="9" l="1"/>
  <c r="G116" i="9"/>
  <c r="G117" i="9"/>
  <c r="G118" i="9"/>
  <c r="G119" i="9"/>
  <c r="G120" i="9"/>
  <c r="G121" i="9"/>
  <c r="G122" i="9"/>
  <c r="G123" i="9"/>
  <c r="G124" i="9"/>
  <c r="G125" i="9"/>
  <c r="G126" i="9"/>
  <c r="G127" i="9"/>
  <c r="G115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D56" i="9"/>
  <c r="F56" i="9" s="1"/>
  <c r="F59" i="9"/>
  <c r="F57" i="9"/>
  <c r="F58" i="9"/>
  <c r="C56" i="9"/>
  <c r="D55" i="9"/>
  <c r="F55" i="9" s="1"/>
  <c r="C55" i="9"/>
  <c r="G24" i="9"/>
  <c r="G23" i="9"/>
  <c r="G22" i="9"/>
  <c r="G21" i="9"/>
  <c r="G19" i="9"/>
  <c r="G18" i="9"/>
  <c r="G17" i="9"/>
  <c r="G16" i="9"/>
  <c r="G15" i="9"/>
  <c r="G14" i="9"/>
  <c r="G13" i="9"/>
  <c r="G12" i="9"/>
  <c r="G11" i="9"/>
  <c r="G10" i="9"/>
  <c r="G9" i="9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2" i="5"/>
  <c r="G21" i="5"/>
  <c r="G19" i="5"/>
  <c r="G17" i="5"/>
  <c r="G16" i="5"/>
  <c r="G15" i="5"/>
  <c r="G14" i="5"/>
  <c r="G13" i="5"/>
  <c r="G12" i="5"/>
  <c r="G11" i="5"/>
  <c r="G10" i="5"/>
  <c r="G9" i="5"/>
  <c r="G8" i="5"/>
  <c r="G7" i="5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2" i="4"/>
  <c r="G21" i="4"/>
  <c r="G19" i="4"/>
  <c r="G17" i="4"/>
  <c r="G16" i="4"/>
  <c r="G15" i="4"/>
  <c r="G14" i="4"/>
  <c r="G13" i="4"/>
  <c r="G12" i="4"/>
  <c r="G11" i="4"/>
  <c r="G10" i="4"/>
  <c r="G9" i="4"/>
  <c r="G8" i="4"/>
  <c r="G7" i="4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2" i="3"/>
  <c r="G21" i="3"/>
  <c r="G19" i="3"/>
  <c r="G17" i="3"/>
  <c r="G16" i="3"/>
  <c r="G15" i="3"/>
  <c r="G14" i="3"/>
  <c r="G13" i="3"/>
  <c r="G12" i="3"/>
  <c r="G11" i="3"/>
  <c r="G10" i="3"/>
  <c r="G9" i="3"/>
  <c r="G8" i="3"/>
  <c r="G7" i="3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7" i="2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8" i="1"/>
  <c r="E58" i="9" l="1"/>
  <c r="E57" i="9"/>
  <c r="E56" i="9"/>
  <c r="E59" i="9"/>
  <c r="E55" i="9"/>
</calcChain>
</file>

<file path=xl/sharedStrings.xml><?xml version="1.0" encoding="utf-8"?>
<sst xmlns="http://schemas.openxmlformats.org/spreadsheetml/2006/main" count="579" uniqueCount="103">
  <si>
    <t>Información Ampliada del Reporte Regional</t>
  </si>
  <si>
    <t>Recaudación Tributaria 2022</t>
  </si>
  <si>
    <t>1. Tributos Internos, 2021 - 2022  (Millones de Soles)</t>
  </si>
  <si>
    <t>(Millones de soles y variación porcentual interanual)</t>
  </si>
  <si>
    <t>(Millones de Soles)</t>
  </si>
  <si>
    <t xml:space="preserve">Ingresos Tributarios Recaudados </t>
  </si>
  <si>
    <t>Var. 22/21</t>
  </si>
  <si>
    <t>Total Tributos Internos</t>
  </si>
  <si>
    <t>Impuesto a la Renta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</si>
  <si>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</si>
  <si>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</si>
  <si>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</si>
  <si>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</si>
  <si>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</si>
  <si>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Régimen Mype Tributario</t>
  </si>
  <si>
    <t>A la Producción y Consumo</t>
  </si>
  <si>
    <t xml:space="preserve">   Impuesto General a las Ventas</t>
  </si>
  <si>
    <t xml:space="preserve">   Impuesto Selectivo al Consumo</t>
  </si>
  <si>
    <t xml:space="preserve">   Impuesto Solidaridad a la Niñez Desamparada</t>
  </si>
  <si>
    <t>Otros Ingresos</t>
  </si>
  <si>
    <t xml:space="preserve">   Impuesto a las Transacciones Financieras</t>
  </si>
  <si>
    <t xml:space="preserve">   Fraccionamientos</t>
  </si>
  <si>
    <t>Fuente: Superintendencia Nacional de Aduanas y de Administración Tributaria (SUNAT)</t>
  </si>
  <si>
    <t xml:space="preserve">   Régimen Unico Simplificado</t>
  </si>
  <si>
    <t>Elaboración: CIE -  PERUCÁMARAS</t>
  </si>
  <si>
    <t>2. Tributos Internos, 2021 - 2022  (Porcentaje respecto al total)</t>
  </si>
  <si>
    <t>(Millones de soles y participación %)</t>
  </si>
  <si>
    <t>3. Tributos Internos, 2021 - 2022 (Millones de soles)</t>
  </si>
  <si>
    <t>Tributos Internos</t>
  </si>
  <si>
    <t>4. Número de contribuyentes por Sector Económico 2022</t>
  </si>
  <si>
    <t xml:space="preserve">Sector Económico </t>
  </si>
  <si>
    <t xml:space="preserve">Contribuyentes </t>
  </si>
  <si>
    <t>Participación</t>
  </si>
  <si>
    <t>AGROPECUARIO</t>
  </si>
  <si>
    <t>AGRICOLA</t>
  </si>
  <si>
    <t>(N° Contribuyentes y participación %)</t>
  </si>
  <si>
    <t>PECUARIO</t>
  </si>
  <si>
    <t>SILVICULTURA</t>
  </si>
  <si>
    <t>COMERCIO</t>
  </si>
  <si>
    <t>COMERCIO AL POR MAYOR</t>
  </si>
  <si>
    <t>COMERCIO AL POR MENOR</t>
  </si>
  <si>
    <t>COMERCIO AUTOMOTRIZ</t>
  </si>
  <si>
    <t>CONSTRUCCION</t>
  </si>
  <si>
    <t>MANUFACTURA</t>
  </si>
  <si>
    <t>INDUSTRIA NO PRIMARIA</t>
  </si>
  <si>
    <t>PROCESADORES DE RECURSOS PRIMARIOS</t>
  </si>
  <si>
    <t>MINERIA E HIDROCARBUROS</t>
  </si>
  <si>
    <t>HIDROCARBUROS</t>
  </si>
  <si>
    <t>MINERIA METALICA</t>
  </si>
  <si>
    <t>PESCA</t>
  </si>
  <si>
    <t>OTROS SERVICIOS</t>
  </si>
  <si>
    <t>ADM. PUBLICA Y SEGURIDAD SOCIAL</t>
  </si>
  <si>
    <t>ENSEÑANZA</t>
  </si>
  <si>
    <t>GENERACION DE ENERGIA ELECTRICA Y AGUA</t>
  </si>
  <si>
    <t>INTERMEDIACION FINANCIERA</t>
  </si>
  <si>
    <t>OTROS</t>
  </si>
  <si>
    <t>SALUD</t>
  </si>
  <si>
    <t>TELECOMUNICACIONES</t>
  </si>
  <si>
    <t>TRANSPORTES</t>
  </si>
  <si>
    <t>TURISMO Y HOTELERIA</t>
  </si>
  <si>
    <t xml:space="preserve">Total </t>
  </si>
  <si>
    <t>4. Histórico</t>
  </si>
  <si>
    <t>Histórico: Recaudación tributaria por tipo</t>
  </si>
  <si>
    <t>(Millones de soles)</t>
  </si>
  <si>
    <t>(Miles)</t>
  </si>
  <si>
    <t>Fecha</t>
  </si>
  <si>
    <t>Total - Tributos internos</t>
  </si>
  <si>
    <t>Total</t>
  </si>
  <si>
    <t>1. Tributos Internos, 2021 - 2022</t>
  </si>
  <si>
    <t>Miles de soles</t>
  </si>
  <si>
    <t>2. Tributos Internos, 2021 - 2022</t>
  </si>
  <si>
    <t>Porcentajes respecto al total</t>
  </si>
  <si>
    <t>Var. p.p. 22/21</t>
  </si>
  <si>
    <t>3. Número de contribuyentes por Sector Económico 2022</t>
  </si>
  <si>
    <t>sector</t>
  </si>
  <si>
    <t>contri</t>
  </si>
  <si>
    <t>Row Labels</t>
  </si>
  <si>
    <t>Sum of contri</t>
  </si>
  <si>
    <t>Grand Total</t>
  </si>
  <si>
    <t>Edición N° 499</t>
  </si>
  <si>
    <t>Macro Región Norte</t>
  </si>
  <si>
    <t>Jueves 23 de febrero 2023</t>
  </si>
  <si>
    <t>Cajamarca</t>
  </si>
  <si>
    <t>La Libertad</t>
  </si>
  <si>
    <t>Lambayeque</t>
  </si>
  <si>
    <t>Piura</t>
  </si>
  <si>
    <t>Tumbes</t>
  </si>
  <si>
    <t>MACRO REGIÓN NORTE: INGRESOS TRIBUTARIOS RECAUDADOS POR LA SUNAT - TRIBUTOS INTERNOS, 2021 - 2022</t>
  </si>
  <si>
    <t>Macro Región Norte: Tributos Internos 2021-2022</t>
  </si>
  <si>
    <t>Macro Región Norte: Recaudación tributaria mensual</t>
  </si>
  <si>
    <t>Macro Región Norte: Recaudación tributaria por regiones, 2022</t>
  </si>
  <si>
    <t>Macro Región Norte: Número de contribuyentes por sectores económicos, 2022</t>
  </si>
  <si>
    <t>Norte</t>
  </si>
  <si>
    <t>Histórico: Número de contribuyentes por departamentos en la Macro Región Norte</t>
  </si>
  <si>
    <t>CAJAMARCA: INGRESOS TRIBUTARIOS RECAUDADOS POR LA SUNAT - TRIBUTOS INTERNOS, 2021 - 2022</t>
  </si>
  <si>
    <t>LA LIBERTAD: INGRESOS TRIBUTARIOS RECAUDADOS POR LA SUNAT - TRIBUTOS INTERNOS, 2021 - 2022</t>
  </si>
  <si>
    <t>LAMBAYEQUE: INGRESOS TRIBUTARIOS RECAUDADOS POR LA SUNAT - TRIBUTOS INTERNOS, 2021 - 2022</t>
  </si>
  <si>
    <t>PIURA: INGRESOS TRIBUTARIOS RECAUDADOS POR LA SUNAT - TRIBUTOS INTERNOS, 2021 - 2022</t>
  </si>
  <si>
    <t>TUMBES: INGRESOS TRIBUTARIOS RECAUDADOS POR LA SUNAT - TRIBUTOS INTERNOS, 2021 - 2022</t>
  </si>
  <si>
    <t>a/ Cada sub categoría de los Tributos internos contiene más componentes que los mostrados</t>
  </si>
  <si>
    <r>
      <t xml:space="preserve">Impuesto a la Renta </t>
    </r>
    <r>
      <rPr>
        <b/>
        <vertAlign val="superscript"/>
        <sz val="10"/>
        <rFont val="Arial Narrow"/>
        <family val="2"/>
      </rPr>
      <t>a/</t>
    </r>
  </si>
  <si>
    <r>
      <t xml:space="preserve">A la Producción y Consumo </t>
    </r>
    <r>
      <rPr>
        <b/>
        <vertAlign val="superscript"/>
        <sz val="10"/>
        <rFont val="Arial Narrow"/>
        <family val="2"/>
      </rPr>
      <t>a/</t>
    </r>
  </si>
  <si>
    <r>
      <t xml:space="preserve">Otros Ingresos </t>
    </r>
    <r>
      <rPr>
        <b/>
        <vertAlign val="superscript"/>
        <sz val="10"/>
        <rFont val="Arial Narrow"/>
        <family val="2"/>
      </rPr>
      <t>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</si>
</sst>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b/>
      <vertAlign val="superscript"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6" fontId="2" fillId="0" borderId="0"/>
  </cellStyleXfs>
  <cellXfs count="9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6" fontId="4" fillId="2" borderId="0" xfId="6" quotePrefix="1" applyFont="1" applyFill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" applyNumberFormat="1" applyFont="1"/>
    <xf numFmtId="16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9" fontId="5" fillId="0" borderId="2" xfId="2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/>
    </xf>
    <xf numFmtId="39" fontId="6" fillId="0" borderId="3" xfId="3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3" xfId="4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9" fontId="12" fillId="0" borderId="2" xfId="2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0" fontId="11" fillId="5" borderId="2" xfId="0" applyFont="1" applyFill="1" applyBorder="1"/>
    <xf numFmtId="0" fontId="12" fillId="5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9" fontId="12" fillId="0" borderId="2" xfId="2" applyFont="1" applyBorder="1" applyAlignment="1">
      <alignment vertical="center"/>
    </xf>
    <xf numFmtId="39" fontId="6" fillId="6" borderId="3" xfId="3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164" fontId="5" fillId="6" borderId="2" xfId="1" applyNumberFormat="1" applyFont="1" applyFill="1" applyBorder="1" applyAlignment="1">
      <alignment vertical="center" wrapText="1"/>
    </xf>
    <xf numFmtId="9" fontId="12" fillId="6" borderId="2" xfId="2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9" fontId="12" fillId="7" borderId="2" xfId="2" applyFont="1" applyFill="1" applyBorder="1" applyAlignment="1">
      <alignment horizontal="center" vertical="center" wrapText="1"/>
    </xf>
    <xf numFmtId="39" fontId="6" fillId="7" borderId="3" xfId="3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9" fontId="13" fillId="8" borderId="2" xfId="3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164" fontId="5" fillId="9" borderId="2" xfId="1" applyNumberFormat="1" applyFont="1" applyFill="1" applyBorder="1" applyAlignment="1">
      <alignment vertical="center" wrapText="1"/>
    </xf>
    <xf numFmtId="9" fontId="5" fillId="9" borderId="2" xfId="2" applyFont="1" applyFill="1" applyBorder="1" applyAlignment="1">
      <alignment vertical="center" wrapText="1"/>
    </xf>
    <xf numFmtId="1" fontId="6" fillId="9" borderId="2" xfId="3" applyNumberFormat="1" applyFont="1" applyFill="1" applyBorder="1" applyAlignment="1">
      <alignment horizontal="center" vertical="center" wrapText="1"/>
    </xf>
    <xf numFmtId="39" fontId="6" fillId="9" borderId="2" xfId="3" applyFont="1" applyFill="1" applyBorder="1" applyAlignment="1">
      <alignment horizontal="center" vertical="center" wrapText="1"/>
    </xf>
    <xf numFmtId="0" fontId="6" fillId="9" borderId="2" xfId="4" applyFont="1" applyFill="1" applyBorder="1" applyAlignment="1">
      <alignment horizontal="center" vertical="center" wrapText="1"/>
    </xf>
    <xf numFmtId="17" fontId="8" fillId="0" borderId="2" xfId="3" applyNumberFormat="1" applyFont="1" applyBorder="1" applyAlignment="1">
      <alignment horizontal="right"/>
    </xf>
    <xf numFmtId="9" fontId="15" fillId="0" borderId="0" xfId="2" applyFont="1" applyAlignment="1">
      <alignment horizontal="left" vertical="center"/>
    </xf>
    <xf numFmtId="0" fontId="17" fillId="0" borderId="0" xfId="0" applyFont="1"/>
    <xf numFmtId="0" fontId="20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2" applyFont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3" applyNumberFormat="1" applyFont="1" applyBorder="1"/>
    <xf numFmtId="3" fontId="7" fillId="0" borderId="2" xfId="3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164" fontId="12" fillId="0" borderId="2" xfId="1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9" fontId="5" fillId="0" borderId="2" xfId="2" applyFont="1" applyBorder="1" applyAlignment="1">
      <alignment vertical="center"/>
    </xf>
    <xf numFmtId="164" fontId="12" fillId="0" borderId="2" xfId="1" applyNumberFormat="1" applyFont="1" applyBorder="1" applyAlignment="1">
      <alignment vertical="center" wrapText="1"/>
    </xf>
    <xf numFmtId="167" fontId="12" fillId="0" borderId="2" xfId="2" applyNumberFormat="1" applyFont="1" applyBorder="1" applyAlignment="1">
      <alignment vertical="center"/>
    </xf>
    <xf numFmtId="17" fontId="8" fillId="0" borderId="0" xfId="3" applyNumberFormat="1" applyFont="1" applyAlignment="1">
      <alignment horizontal="right"/>
    </xf>
    <xf numFmtId="0" fontId="11" fillId="5" borderId="5" xfId="0" applyFont="1" applyFill="1" applyBorder="1"/>
    <xf numFmtId="0" fontId="11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5" borderId="3" xfId="0" applyFont="1" applyFill="1" applyBorder="1"/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3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7">
    <cellStyle name="Millares" xfId="1" builtinId="3"/>
    <cellStyle name="Normal" xfId="0" builtinId="0"/>
    <cellStyle name="Normal 3" xfId="5"/>
    <cellStyle name="Normal_1995NOTA" xfId="6"/>
    <cellStyle name="Normal_Cuadro5 2" xfId="4"/>
    <cellStyle name="Normal_Cuadros 9-13" xfId="3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Tributos Internos (Mills)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'MR Norte'!$B$127:$B$258</c15:sqref>
                  </c15:fullRef>
                </c:ext>
              </c:extLst>
              <c:f>'MR Norte'!$B$163:$B$258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Norte'!$C$127:$C$258</c15:sqref>
                  </c15:fullRef>
                </c:ext>
              </c:extLst>
              <c:f>'MR Norte'!$C$163:$C$258</c:f>
              <c:numCache>
                <c:formatCode>#,##0</c:formatCode>
                <c:ptCount val="96"/>
                <c:pt idx="0">
                  <c:v>421.77410178000002</c:v>
                </c:pt>
                <c:pt idx="1">
                  <c:v>229.05978630999996</c:v>
                </c:pt>
                <c:pt idx="2">
                  <c:v>348.41489009000014</c:v>
                </c:pt>
                <c:pt idx="3">
                  <c:v>368.85404315999989</c:v>
                </c:pt>
                <c:pt idx="4">
                  <c:v>252.26060895999998</c:v>
                </c:pt>
                <c:pt idx="5">
                  <c:v>281.03616798999985</c:v>
                </c:pt>
                <c:pt idx="6">
                  <c:v>262.94477834000003</c:v>
                </c:pt>
                <c:pt idx="7">
                  <c:v>271.38157302000008</c:v>
                </c:pt>
                <c:pt idx="8">
                  <c:v>280.18813949000003</c:v>
                </c:pt>
                <c:pt idx="9">
                  <c:v>288.95685430999998</c:v>
                </c:pt>
                <c:pt idx="10">
                  <c:v>306.94270546999996</c:v>
                </c:pt>
                <c:pt idx="11">
                  <c:v>312.63744376</c:v>
                </c:pt>
                <c:pt idx="12">
                  <c:v>365.47662876999999</c:v>
                </c:pt>
                <c:pt idx="13">
                  <c:v>289.6499839</c:v>
                </c:pt>
                <c:pt idx="14">
                  <c:v>358.99819423000002</c:v>
                </c:pt>
                <c:pt idx="15">
                  <c:v>378.26580727000004</c:v>
                </c:pt>
                <c:pt idx="16">
                  <c:v>321.16489633000009</c:v>
                </c:pt>
                <c:pt idx="17">
                  <c:v>303.59110240999996</c:v>
                </c:pt>
                <c:pt idx="18">
                  <c:v>246.90784955999999</c:v>
                </c:pt>
                <c:pt idx="19">
                  <c:v>278.02374789999999</c:v>
                </c:pt>
                <c:pt idx="20">
                  <c:v>274.85892912000003</c:v>
                </c:pt>
                <c:pt idx="21">
                  <c:v>263.17126470999995</c:v>
                </c:pt>
                <c:pt idx="22">
                  <c:v>267.90668183999998</c:v>
                </c:pt>
                <c:pt idx="23">
                  <c:v>283.23193408000003</c:v>
                </c:pt>
                <c:pt idx="24">
                  <c:v>326.97249026999992</c:v>
                </c:pt>
                <c:pt idx="25">
                  <c:v>240.49876491999999</c:v>
                </c:pt>
                <c:pt idx="26">
                  <c:v>226.84246344000002</c:v>
                </c:pt>
                <c:pt idx="27">
                  <c:v>222.23922153999996</c:v>
                </c:pt>
                <c:pt idx="28">
                  <c:v>197.06873371999998</c:v>
                </c:pt>
                <c:pt idx="29">
                  <c:v>197.45161237999997</c:v>
                </c:pt>
                <c:pt idx="30">
                  <c:v>268.30448499000005</c:v>
                </c:pt>
                <c:pt idx="31">
                  <c:v>289.63430639000001</c:v>
                </c:pt>
                <c:pt idx="32">
                  <c:v>288.71740309000006</c:v>
                </c:pt>
                <c:pt idx="33">
                  <c:v>308.76799628000003</c:v>
                </c:pt>
                <c:pt idx="34">
                  <c:v>331.66979485000002</c:v>
                </c:pt>
                <c:pt idx="35">
                  <c:v>300.79251871999998</c:v>
                </c:pt>
                <c:pt idx="36">
                  <c:v>348.61616963999995</c:v>
                </c:pt>
                <c:pt idx="37">
                  <c:v>323.62815995000005</c:v>
                </c:pt>
                <c:pt idx="38">
                  <c:v>322.35269103999997</c:v>
                </c:pt>
                <c:pt idx="39">
                  <c:v>340.25075261999996</c:v>
                </c:pt>
                <c:pt idx="40">
                  <c:v>284.63943131000002</c:v>
                </c:pt>
                <c:pt idx="41">
                  <c:v>283.03069868</c:v>
                </c:pt>
                <c:pt idx="42">
                  <c:v>286.87050573999994</c:v>
                </c:pt>
                <c:pt idx="43">
                  <c:v>293.26692751000002</c:v>
                </c:pt>
                <c:pt idx="44">
                  <c:v>280.55222263000002</c:v>
                </c:pt>
                <c:pt idx="45">
                  <c:v>304.56351722999995</c:v>
                </c:pt>
                <c:pt idx="46">
                  <c:v>322.39606701000002</c:v>
                </c:pt>
                <c:pt idx="47">
                  <c:v>340.37355325999999</c:v>
                </c:pt>
                <c:pt idx="48">
                  <c:v>372.36238750999996</c:v>
                </c:pt>
                <c:pt idx="49">
                  <c:v>304.69030652999999</c:v>
                </c:pt>
                <c:pt idx="50">
                  <c:v>383.97881216000002</c:v>
                </c:pt>
                <c:pt idx="51">
                  <c:v>451.16385132000005</c:v>
                </c:pt>
                <c:pt idx="52">
                  <c:v>322.39716509000004</c:v>
                </c:pt>
                <c:pt idx="53">
                  <c:v>301.76483310999998</c:v>
                </c:pt>
                <c:pt idx="54">
                  <c:v>332.38226485999996</c:v>
                </c:pt>
                <c:pt idx="55">
                  <c:v>333.21890465000001</c:v>
                </c:pt>
                <c:pt idx="56">
                  <c:v>332.32980857000007</c:v>
                </c:pt>
                <c:pt idx="57">
                  <c:v>342.18447074999995</c:v>
                </c:pt>
                <c:pt idx="58">
                  <c:v>342.36054445000002</c:v>
                </c:pt>
                <c:pt idx="59">
                  <c:v>371.11725789999997</c:v>
                </c:pt>
                <c:pt idx="60">
                  <c:v>399.51023751000002</c:v>
                </c:pt>
                <c:pt idx="61">
                  <c:v>329.35120619000003</c:v>
                </c:pt>
                <c:pt idx="62">
                  <c:v>284.02237697999999</c:v>
                </c:pt>
                <c:pt idx="63">
                  <c:v>196.31532703999997</c:v>
                </c:pt>
                <c:pt idx="64">
                  <c:v>155.63602931999998</c:v>
                </c:pt>
                <c:pt idx="65">
                  <c:v>196.13563886</c:v>
                </c:pt>
                <c:pt idx="66">
                  <c:v>283.48937522</c:v>
                </c:pt>
                <c:pt idx="67">
                  <c:v>315.47147566000001</c:v>
                </c:pt>
                <c:pt idx="68">
                  <c:v>307.84437690000004</c:v>
                </c:pt>
                <c:pt idx="69">
                  <c:v>337.27758178999994</c:v>
                </c:pt>
                <c:pt idx="70">
                  <c:v>348.05086389000002</c:v>
                </c:pt>
                <c:pt idx="71">
                  <c:v>390.30520523999991</c:v>
                </c:pt>
                <c:pt idx="72">
                  <c:v>445.33707851000003</c:v>
                </c:pt>
                <c:pt idx="73">
                  <c:v>389.73201548000009</c:v>
                </c:pt>
                <c:pt idx="74">
                  <c:v>500.17517328999998</c:v>
                </c:pt>
                <c:pt idx="75">
                  <c:v>487.74879314999998</c:v>
                </c:pt>
                <c:pt idx="76">
                  <c:v>381.69332516999992</c:v>
                </c:pt>
                <c:pt idx="77">
                  <c:v>397.28811946999997</c:v>
                </c:pt>
                <c:pt idx="78">
                  <c:v>410.56594919000008</c:v>
                </c:pt>
                <c:pt idx="79">
                  <c:v>428.26834257000002</c:v>
                </c:pt>
                <c:pt idx="80">
                  <c:v>437.25942081000005</c:v>
                </c:pt>
                <c:pt idx="81">
                  <c:v>422.43520861999991</c:v>
                </c:pt>
                <c:pt idx="82">
                  <c:v>479.00355912999999</c:v>
                </c:pt>
                <c:pt idx="83">
                  <c:v>533.5929632399999</c:v>
                </c:pt>
                <c:pt idx="84">
                  <c:v>577.0187189799999</c:v>
                </c:pt>
                <c:pt idx="85">
                  <c:v>476.7369296</c:v>
                </c:pt>
                <c:pt idx="86">
                  <c:v>896.13610510000012</c:v>
                </c:pt>
                <c:pt idx="87">
                  <c:v>652.74666651999996</c:v>
                </c:pt>
                <c:pt idx="88">
                  <c:v>506.16563428000001</c:v>
                </c:pt>
                <c:pt idx="89">
                  <c:v>454.77939707999997</c:v>
                </c:pt>
                <c:pt idx="90">
                  <c:v>469.26011693999999</c:v>
                </c:pt>
                <c:pt idx="91">
                  <c:v>519.52651981000008</c:v>
                </c:pt>
                <c:pt idx="92">
                  <c:v>528.49381830000004</c:v>
                </c:pt>
                <c:pt idx="93">
                  <c:v>520.21375172</c:v>
                </c:pt>
                <c:pt idx="94">
                  <c:v>495.39853034999999</c:v>
                </c:pt>
                <c:pt idx="95">
                  <c:v>542.76372081999989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780952"/>
        <c:axId val="89416424"/>
      </c:barChart>
      <c:lineChart>
        <c:grouping val="standard"/>
        <c:varyColors val="0"/>
        <c:ser>
          <c:idx val="1"/>
          <c:order val="1"/>
          <c:tx>
            <c:v>Var. %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'MR Norte'!$B$127:$B$258</c15:sqref>
                  </c15:fullRef>
                </c:ext>
              </c:extLst>
              <c:f>'MR Norte'!$B$163:$B$258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Norte'!$G$127:$G$258</c15:sqref>
                  </c15:fullRef>
                </c:ext>
              </c:extLst>
              <c:f>'MR Norte'!$G$163:$G$258</c:f>
              <c:numCache>
                <c:formatCode>0%</c:formatCode>
                <c:ptCount val="96"/>
                <c:pt idx="0">
                  <c:v>0.2879898267467067</c:v>
                </c:pt>
                <c:pt idx="1">
                  <c:v>-0.13775388772847386</c:v>
                </c:pt>
                <c:pt idx="2">
                  <c:v>8.1619323509704467E-2</c:v>
                </c:pt>
                <c:pt idx="3">
                  <c:v>0.15788721373655679</c:v>
                </c:pt>
                <c:pt idx="4">
                  <c:v>-1.8320909013955222E-2</c:v>
                </c:pt>
                <c:pt idx="5">
                  <c:v>8.2984149541307062E-2</c:v>
                </c:pt>
                <c:pt idx="6">
                  <c:v>-5.413648805543958E-3</c:v>
                </c:pt>
                <c:pt idx="7">
                  <c:v>-0.262827167608635</c:v>
                </c:pt>
                <c:pt idx="8">
                  <c:v>-8.4334149267754954E-2</c:v>
                </c:pt>
                <c:pt idx="9">
                  <c:v>1.7690756975366373E-2</c:v>
                </c:pt>
                <c:pt idx="10">
                  <c:v>6.2763098621937408E-2</c:v>
                </c:pt>
                <c:pt idx="11">
                  <c:v>-5.2260067338238181E-2</c:v>
                </c:pt>
                <c:pt idx="12">
                  <c:v>-0.13347778531780297</c:v>
                </c:pt>
                <c:pt idx="13">
                  <c:v>0.26451695675643294</c:v>
                </c:pt>
                <c:pt idx="14">
                  <c:v>3.0375579348133064E-2</c:v>
                </c:pt>
                <c:pt idx="15">
                  <c:v>2.5516228666951468E-2</c:v>
                </c:pt>
                <c:pt idx="16">
                  <c:v>0.27314723314937361</c:v>
                </c:pt>
                <c:pt idx="17">
                  <c:v>8.0256340603116483E-2</c:v>
                </c:pt>
                <c:pt idx="18">
                  <c:v>-6.0989721420759757E-2</c:v>
                </c:pt>
                <c:pt idx="19">
                  <c:v>2.447540857724495E-2</c:v>
                </c:pt>
                <c:pt idx="20">
                  <c:v>-1.9020114055149695E-2</c:v>
                </c:pt>
                <c:pt idx="21">
                  <c:v>-8.9236815861570173E-2</c:v>
                </c:pt>
                <c:pt idx="22">
                  <c:v>-0.12717690609466303</c:v>
                </c:pt>
                <c:pt idx="23">
                  <c:v>-9.4056263147332619E-2</c:v>
                </c:pt>
                <c:pt idx="24">
                  <c:v>-0.1053532167832032</c:v>
                </c:pt>
                <c:pt idx="25">
                  <c:v>-0.16969177183510287</c:v>
                </c:pt>
                <c:pt idx="26">
                  <c:v>-0.36812366444754752</c:v>
                </c:pt>
                <c:pt idx="27">
                  <c:v>-0.41247869284318051</c:v>
                </c:pt>
                <c:pt idx="28">
                  <c:v>-0.38639391797816558</c:v>
                </c:pt>
                <c:pt idx="29">
                  <c:v>-0.34961330943967706</c:v>
                </c:pt>
                <c:pt idx="30">
                  <c:v>8.6658384770390118E-2</c:v>
                </c:pt>
                <c:pt idx="31">
                  <c:v>4.1761031486332367E-2</c:v>
                </c:pt>
                <c:pt idx="32">
                  <c:v>5.0420315666549032E-2</c:v>
                </c:pt>
                <c:pt idx="33">
                  <c:v>0.17325877739822837</c:v>
                </c:pt>
                <c:pt idx="34">
                  <c:v>0.23800493728663641</c:v>
                </c:pt>
                <c:pt idx="35">
                  <c:v>6.2000722824707699E-2</c:v>
                </c:pt>
                <c:pt idx="36">
                  <c:v>6.6194190685973542E-2</c:v>
                </c:pt>
                <c:pt idx="37">
                  <c:v>0.345654145282835</c:v>
                </c:pt>
                <c:pt idx="38">
                  <c:v>0.42104210186935509</c:v>
                </c:pt>
                <c:pt idx="39">
                  <c:v>0.53101126912811636</c:v>
                </c:pt>
                <c:pt idx="40">
                  <c:v>0.44436626722543715</c:v>
                </c:pt>
                <c:pt idx="41">
                  <c:v>0.43341801704460736</c:v>
                </c:pt>
                <c:pt idx="42">
                  <c:v>6.9197578827994155E-2</c:v>
                </c:pt>
                <c:pt idx="43">
                  <c:v>1.2542095462643843E-2</c:v>
                </c:pt>
                <c:pt idx="44">
                  <c:v>-2.8280873867013723E-2</c:v>
                </c:pt>
                <c:pt idx="45">
                  <c:v>-1.3616952212195388E-2</c:v>
                </c:pt>
                <c:pt idx="46">
                  <c:v>-2.7960724744905074E-2</c:v>
                </c:pt>
                <c:pt idx="47">
                  <c:v>0.1315891588940914</c:v>
                </c:pt>
                <c:pt idx="48">
                  <c:v>6.8115652508378144E-2</c:v>
                </c:pt>
                <c:pt idx="49">
                  <c:v>-5.8517322543643724E-2</c:v>
                </c:pt>
                <c:pt idx="50">
                  <c:v>0.19117607152953164</c:v>
                </c:pt>
                <c:pt idx="51">
                  <c:v>0.32597458740633689</c:v>
                </c:pt>
                <c:pt idx="52">
                  <c:v>0.13265110039823735</c:v>
                </c:pt>
                <c:pt idx="53">
                  <c:v>6.6191174729004043E-2</c:v>
                </c:pt>
                <c:pt idx="54">
                  <c:v>0.15864914032413213</c:v>
                </c:pt>
                <c:pt idx="55">
                  <c:v>0.13623076246344779</c:v>
                </c:pt>
                <c:pt idx="56">
                  <c:v>0.18455596414320974</c:v>
                </c:pt>
                <c:pt idx="57">
                  <c:v>0.12352416291406776</c:v>
                </c:pt>
                <c:pt idx="58">
                  <c:v>6.1925313249496794E-2</c:v>
                </c:pt>
                <c:pt idx="59">
                  <c:v>9.0323423619566245E-2</c:v>
                </c:pt>
                <c:pt idx="60">
                  <c:v>7.2907068250202878E-2</c:v>
                </c:pt>
                <c:pt idx="61">
                  <c:v>8.0937591815287702E-2</c:v>
                </c:pt>
                <c:pt idx="62">
                  <c:v>-0.26031758007092642</c:v>
                </c:pt>
                <c:pt idx="63">
                  <c:v>-0.56486911248401839</c:v>
                </c:pt>
                <c:pt idx="64">
                  <c:v>-0.51725372871516173</c:v>
                </c:pt>
                <c:pt idx="65">
                  <c:v>-0.35003811796550788</c:v>
                </c:pt>
                <c:pt idx="66">
                  <c:v>-0.14709837078880772</c:v>
                </c:pt>
                <c:pt idx="67">
                  <c:v>-5.3260570580895505E-2</c:v>
                </c:pt>
                <c:pt idx="68">
                  <c:v>-7.3678108428972156E-2</c:v>
                </c:pt>
                <c:pt idx="69">
                  <c:v>-1.4339893769127143E-2</c:v>
                </c:pt>
                <c:pt idx="70">
                  <c:v>1.6620838856128861E-2</c:v>
                </c:pt>
                <c:pt idx="71">
                  <c:v>5.1703193348044962E-2</c:v>
                </c:pt>
                <c:pt idx="72">
                  <c:v>0.11470755113967002</c:v>
                </c:pt>
                <c:pt idx="73">
                  <c:v>0.1833325889056161</c:v>
                </c:pt>
                <c:pt idx="74">
                  <c:v>0.76104143134194246</c:v>
                </c:pt>
                <c:pt idx="75">
                  <c:v>1.4845171312101342</c:v>
                </c:pt>
                <c:pt idx="76">
                  <c:v>1.4524740629639701</c:v>
                </c:pt>
                <c:pt idx="77">
                  <c:v>1.0255784302086015</c:v>
                </c:pt>
                <c:pt idx="78">
                  <c:v>0.44825868296257365</c:v>
                </c:pt>
                <c:pt idx="79">
                  <c:v>0.3575501292914578</c:v>
                </c:pt>
                <c:pt idx="80">
                  <c:v>0.42039112493530806</c:v>
                </c:pt>
                <c:pt idx="81">
                  <c:v>0.25248528638651679</c:v>
                </c:pt>
                <c:pt idx="82">
                  <c:v>0.37624585606943639</c:v>
                </c:pt>
                <c:pt idx="83">
                  <c:v>0.36711721000977149</c:v>
                </c:pt>
                <c:pt idx="84">
                  <c:v>0.29568981974413111</c:v>
                </c:pt>
                <c:pt idx="85">
                  <c:v>0.22324292248057498</c:v>
                </c:pt>
                <c:pt idx="86">
                  <c:v>0.79164451367205957</c:v>
                </c:pt>
                <c:pt idx="87">
                  <c:v>0.33828453434892936</c:v>
                </c:pt>
                <c:pt idx="88">
                  <c:v>0.32610554312041518</c:v>
                </c:pt>
                <c:pt idx="89">
                  <c:v>0.14470927972046055</c:v>
                </c:pt>
                <c:pt idx="90">
                  <c:v>0.14295917103158895</c:v>
                </c:pt>
                <c:pt idx="91">
                  <c:v>0.21308644176771963</c:v>
                </c:pt>
                <c:pt idx="92">
                  <c:v>0.20865050161982346</c:v>
                </c:pt>
                <c:pt idx="93">
                  <c:v>0.23146399993367139</c:v>
                </c:pt>
                <c:pt idx="94">
                  <c:v>3.4227243007917796E-2</c:v>
                </c:pt>
                <c:pt idx="95">
                  <c:v>1.718680382198956E-2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8384"/>
        <c:axId val="89417992"/>
      </c:lineChart>
      <c:dateAx>
        <c:axId val="344780952"/>
        <c:scaling>
          <c:orientation val="minMax"/>
          <c:min val="42005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89416424"/>
        <c:crosses val="autoZero"/>
        <c:auto val="1"/>
        <c:lblOffset val="100"/>
        <c:baseTimeUnit val="months"/>
      </c:dateAx>
      <c:valAx>
        <c:axId val="89416424"/>
        <c:scaling>
          <c:orientation val="minMax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344780952"/>
        <c:crosses val="autoZero"/>
        <c:crossBetween val="between"/>
      </c:valAx>
      <c:valAx>
        <c:axId val="89417992"/>
        <c:scaling>
          <c:orientation val="minMax"/>
          <c:max val="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89418384"/>
        <c:crosses val="max"/>
        <c:crossBetween val="between"/>
      </c:valAx>
      <c:dateAx>
        <c:axId val="89418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94179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46323877835303"/>
          <c:y val="6.4869416714620085E-2"/>
          <c:w val="0.58645123625845053"/>
          <c:h val="0.899083440954604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1CF-46A2-941D-24F64B739D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CF-46A2-941D-24F64B739D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1CF-46A2-941D-24F64B739D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CF-46A2-941D-24F64B739D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1CF-46A2-941D-24F64B739DA8}"/>
              </c:ext>
            </c:extLst>
          </c:dPt>
          <c:dLbls>
            <c:dLbl>
              <c:idx val="0"/>
              <c:layout>
                <c:manualLayout>
                  <c:x val="-7.512294443765373E-2"/>
                  <c:y val="8.51820568743143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9903615483811091"/>
                  <c:y val="-1.77732232456397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0805102777220301E-2"/>
                  <c:y val="-7.9245208004725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318258591519243"/>
                  <c:y val="7.20990010320721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6765243878373E-2"/>
                  <c:y val="9.78926904627447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CF-46A2-941D-24F64B739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'MR Norte'!$B$55:$B$59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'MR Norte'!$D$55:$D$59</c:f>
              <c:numCache>
                <c:formatCode>_-* #,##0_-;\-* #,##0_-;_-* "-"??_-;_-@_-</c:formatCode>
                <c:ptCount val="5"/>
                <c:pt idx="0">
                  <c:v>523.15631116999998</c:v>
                </c:pt>
                <c:pt idx="1">
                  <c:v>2720.33280448</c:v>
                </c:pt>
                <c:pt idx="2">
                  <c:v>779.09794548999992</c:v>
                </c:pt>
                <c:pt idx="3">
                  <c:v>2529.47198144</c:v>
                </c:pt>
                <c:pt idx="4">
                  <c:v>87.18086692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F-46A2-941D-24F64B739DA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87547455479983"/>
          <c:y val="5.6522671097138516E-2"/>
          <c:w val="0.59051302609911482"/>
          <c:h val="0.8869544002210741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'MR Norte'!$D$65</c:f>
              <c:strCache>
                <c:ptCount val="1"/>
                <c:pt idx="0">
                  <c:v>Contribuyentes 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4F4B2F-2DA2-4ADB-B4A8-881E66EDBEDD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435A8AB8-FBC2-496C-AD2B-8217B0A71051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198FBE-A0E0-47A6-BF46-898B8B1FBE2E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1A7958F7-5AD2-42A0-AA57-CCF78F11ACF1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C541B7-CD52-4A2B-B316-CA3AA03A2D3A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5E6063A3-DA84-4ADF-9DF0-38F885F12B7E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1386294-62DE-415D-A1A9-BC462E02B6F6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01D2A05E-4BEE-4AA7-846C-E186ACF403C1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F649320-5546-498A-99AF-0C8481A16E56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7BB9B756-B990-4171-A892-FBF3D8F3D31B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034F4F-502D-4E2F-8785-A594C76D6B3A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2FE43544-AC8F-4EE0-8C5C-3421929BA847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('MR Norte'!$B$66,'MR Norte'!$B$70,'MR Norte'!$B$74,'MR Norte'!$B$76,'MR Norte'!$B$79,'MR Norte'!$B$82,'MR Norte'!$B$84)</c15:sqref>
                  </c15:fullRef>
                </c:ext>
              </c:extLst>
              <c:f>('MR Norte'!$B$66,'MR Norte'!$B$70,'MR Norte'!$B$74,'MR Norte'!$B$76,'MR Norte'!$B$79,'MR Norte'!$B$82)</c:f>
              <c:strCache>
                <c:ptCount val="6"/>
                <c:pt idx="0">
                  <c:v>AGROPECUARIO</c:v>
                </c:pt>
                <c:pt idx="1">
                  <c:v>COMERCIO</c:v>
                </c:pt>
                <c:pt idx="2">
                  <c:v>CONSTRUCCION</c:v>
                </c:pt>
                <c:pt idx="3">
                  <c:v>MANUFACTURA</c:v>
                </c:pt>
                <c:pt idx="4">
                  <c:v>MINERIA E HIDROCARBUROS</c:v>
                </c:pt>
                <c:pt idx="5">
                  <c:v>PESCA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('MR Norte'!$D$66,'MR Norte'!$D$70,'MR Norte'!$D$74,'MR Norte'!$D$76,'MR Norte'!$D$79,'MR Norte'!$D$82,'MR Norte'!$D$84)</c15:sqref>
                  </c15:fullRef>
                </c:ext>
              </c:extLst>
              <c:f>('MR Norte'!$D$66,'MR Norte'!$D$70,'MR Norte'!$D$74,'MR Norte'!$D$76,'MR Norte'!$D$79,'MR Norte'!$D$82)</c:f>
              <c:numCache>
                <c:formatCode>_-* #,##0_-;\-* #,##0_-;_-* "-"??_-;_-@_-</c:formatCode>
                <c:ptCount val="6"/>
                <c:pt idx="0">
                  <c:v>11476</c:v>
                </c:pt>
                <c:pt idx="1">
                  <c:v>242227</c:v>
                </c:pt>
                <c:pt idx="2">
                  <c:v>87559</c:v>
                </c:pt>
                <c:pt idx="3">
                  <c:v>39958</c:v>
                </c:pt>
                <c:pt idx="4">
                  <c:v>4400</c:v>
                </c:pt>
                <c:pt idx="5">
                  <c:v>2966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D-4733-8AC0-C215DEE47370}"/>
            </c:ext>
            <c:ext xmlns:c15="http://schemas.microsoft.com/office/drawing/2012/chart" uri="{02D57815-91ED-43cb-92C2-25804820EDAC}">
              <c15:datalabelsRange>
                <c15:f>('MR Norte'!$E$66,'MR Norte'!$E$70,'MR Norte'!$E$74,'MR Norte'!$E$76,'MR Norte'!$E$79,'MR Norte'!$E$82)</c15:f>
                <c15:dlblRangeCache>
                  <c:ptCount val="6"/>
                  <c:pt idx="0">
                    <c:v>1%</c:v>
                  </c:pt>
                  <c:pt idx="1">
                    <c:v>14%</c:v>
                  </c:pt>
                  <c:pt idx="2">
                    <c:v>5%</c:v>
                  </c:pt>
                  <c:pt idx="3">
                    <c:v>2%</c:v>
                  </c:pt>
                  <c:pt idx="4">
                    <c:v>0.3%</c:v>
                  </c:pt>
                  <c:pt idx="5">
                    <c:v>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4788008"/>
        <c:axId val="3447884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'MR Norte'!$C$65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('MR Norte'!$B$66,'MR Norte'!$B$70,'MR Norte'!$B$74,'MR Norte'!$B$76,'MR Norte'!$B$79,'MR Norte'!$B$82,'MR Norte'!$B$84)</c15:sqref>
                        </c15:fullRef>
                        <c15:formulaRef>
                          <c15:sqref>('MR Norte'!$B$66,'MR Norte'!$B$70,'MR Norte'!$B$74,'MR Norte'!$B$76,'MR Norte'!$B$79,'MR Norte'!$B$82)</c15:sqref>
                        </c15:formulaRef>
                      </c:ext>
                    </c:extLst>
                    <c:strCache>
                      <c:ptCount val="6"/>
                      <c:pt idx="0">
                        <c:v>AGROPECUARIO</c:v>
                      </c:pt>
                      <c:pt idx="1">
                        <c:v>COMERCIO</c:v>
                      </c:pt>
                      <c:pt idx="2">
                        <c:v>CONSTRUCCION</c:v>
                      </c:pt>
                      <c:pt idx="3">
                        <c:v>MANUFACTURA</c:v>
                      </c:pt>
                      <c:pt idx="4">
                        <c:v>MINERIA E HIDROCARBUROS</c:v>
                      </c:pt>
                      <c:pt idx="5">
                        <c:v>PESCA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'MR Norte'!$C$66:$C$72</c15:sqref>
                        </c15:fullRef>
                        <c15:formulaRef>
                          <c15:sqref>'MR Norte'!$C$66:$C$71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56D-4733-8AC0-C215DEE47370}"/>
                  </c:ext>
                </c:extLst>
              </c15:ser>
            </c15:filteredBarSeries>
          </c:ext>
        </c:extLst>
      </c:barChart>
      <c:catAx>
        <c:axId val="344788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344788400"/>
        <c:crosses val="autoZero"/>
        <c:auto val="1"/>
        <c:lblAlgn val="ctr"/>
        <c:lblOffset val="100"/>
        <c:noMultiLvlLbl val="0"/>
      </c:catAx>
      <c:valAx>
        <c:axId val="344788400"/>
        <c:scaling>
          <c:orientation val="minMax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34478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xmlns="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440121</xdr:colOff>
      <xdr:row>5</xdr:row>
      <xdr:rowOff>78559</xdr:rowOff>
    </xdr:from>
    <xdr:to>
      <xdr:col>15</xdr:col>
      <xdr:colOff>222738</xdr:colOff>
      <xdr:row>17</xdr:row>
      <xdr:rowOff>149570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xmlns="" id="{3D810D58-0695-4459-88A1-05DEEFA866CD}"/>
            </a:ext>
          </a:extLst>
        </xdr:cNvPr>
        <xdr:cNvSpPr/>
      </xdr:nvSpPr>
      <xdr:spPr>
        <a:xfrm>
          <a:off x="11633638" y="919387"/>
          <a:ext cx="498634" cy="2041700"/>
        </a:xfrm>
        <a:prstGeom prst="roundRect">
          <a:avLst/>
        </a:prstGeom>
        <a:solidFill>
          <a:srgbClr val="FF7C80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PE"/>
        </a:p>
      </xdr:txBody>
    </xdr:sp>
    <xdr:clientData/>
  </xdr:twoCellAnchor>
  <xdr:twoCellAnchor>
    <xdr:from>
      <xdr:col>9</xdr:col>
      <xdr:colOff>265516</xdr:colOff>
      <xdr:row>4</xdr:row>
      <xdr:rowOff>174014</xdr:rowOff>
    </xdr:from>
    <xdr:to>
      <xdr:col>15</xdr:col>
      <xdr:colOff>645459</xdr:colOff>
      <xdr:row>21</xdr:row>
      <xdr:rowOff>161364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6265E81-B206-4301-9856-6EB3F8F1E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xmlns="" id="{D722DB39-0F08-4B2E-9917-0D59E230C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315310</xdr:colOff>
      <xdr:row>29</xdr:row>
      <xdr:rowOff>91965</xdr:rowOff>
    </xdr:from>
    <xdr:to>
      <xdr:col>15</xdr:col>
      <xdr:colOff>222031</xdr:colOff>
      <xdr:row>44</xdr:row>
      <xdr:rowOff>72127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68D07A2-DB51-47F8-96B5-978F73881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75751</xdr:colOff>
      <xdr:row>67</xdr:row>
      <xdr:rowOff>23980</xdr:rowOff>
    </xdr:from>
    <xdr:to>
      <xdr:col>14</xdr:col>
      <xdr:colOff>291352</xdr:colOff>
      <xdr:row>82</xdr:row>
      <xdr:rowOff>142313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3463FBB-F8D6-49ED-AAC8-FB677AE09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0.8413</cdr:x>
      <cdr:y>0.03503</cdr:y>
    </cdr:from>
    <cdr:to>
      <cdr:x>0.89082</cdr:x>
      <cdr:y>0.14679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xmlns="" id="{F4DD7939-745F-424D-BBAA-79F2AB0C7380}"/>
            </a:ext>
          </a:extLst>
        </cdr:cNvPr>
        <cdr:cNvSpPr/>
      </cdr:nvSpPr>
      <cdr:spPr>
        <a:xfrm xmlns:a="http://schemas.openxmlformats.org/drawingml/2006/main">
          <a:off x="3933972" y="97674"/>
          <a:ext cx="231558" cy="311664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0.72856</cdr:x>
      <cdr:y>0.74089</cdr:y>
    </cdr:from>
    <cdr:to>
      <cdr:x>0.96856</cdr:x>
      <cdr:y>0.93533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90C0652-4D27-48C3-AFF7-BC974D4B2975}"/>
            </a:ext>
          </a:extLst>
        </cdr:cNvPr>
        <cdr:cNvSpPr txBox="1"/>
      </cdr:nvSpPr>
      <cdr:spPr>
        <a:xfrm xmlns:a="http://schemas.openxmlformats.org/drawingml/2006/main">
          <a:off x="3370512" y="2080220"/>
          <a:ext cx="1110296" cy="54593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/>
            <a:t>TOTAL:</a:t>
          </a:r>
          <a:r>
            <a:rPr lang="es-PE" sz="1100" b="1" baseline="0"/>
            <a:t> </a:t>
          </a:r>
        </a:p>
        <a:p xmlns:a="http://schemas.openxmlformats.org/drawingml/2006/main">
          <a:r>
            <a:rPr lang="es-PE" sz="1100" b="1" baseline="0"/>
            <a:t>1.7 milllones</a:t>
          </a:r>
          <a:endParaRPr lang="es-PE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xmlns="" id="{99EADA89-4860-4B68-B623-CACDA2066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7B7C9F97-BCB0-4726-AE64-FC8BAA90B1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F9D0E9A9-2E43-4EE3-AC07-C3AD994A1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8599F8AE-F800-4A1A-976D-1F1E5E4AF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E189D1F0-A217-42CB-9640-869A4D43BD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4"/>
  <sheetViews>
    <sheetView showGridLines="0" zoomScale="115" zoomScaleNormal="115" workbookViewId="0">
      <selection activeCell="F18" sqref="F18"/>
    </sheetView>
  </sheetViews>
  <sheetFormatPr baseColWidth="10" defaultColWidth="9.140625" defaultRowHeight="15"/>
  <sheetData>
    <row r="9" spans="2:22" ht="30">
      <c r="B9" s="81" t="s">
        <v>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2:22" ht="27.75">
      <c r="B10" s="82" t="s">
        <v>79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3" spans="2:22" ht="22.5">
      <c r="B13" s="83" t="s">
        <v>80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2:22" ht="35.25">
      <c r="B14" s="84" t="s">
        <v>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2:22">
      <c r="B15" s="85" t="s">
        <v>81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</row>
    <row r="16" spans="2:22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 t="s">
        <v>82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2:2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 t="s">
        <v>83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 t="s">
        <v>84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2:2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 t="s">
        <v>85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 t="s">
        <v>86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2:2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2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2:2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2"/>
      <c r="N24" s="52"/>
      <c r="O24" s="52"/>
      <c r="P24" s="52"/>
      <c r="Q24" s="52"/>
      <c r="R24" s="52"/>
      <c r="S24" s="52"/>
      <c r="T24" s="52"/>
      <c r="U24" s="52"/>
      <c r="V24" s="52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9"/>
  <sheetViews>
    <sheetView showGridLines="0" tabSelected="1" zoomScale="115" zoomScaleNormal="115" workbookViewId="0">
      <selection activeCell="B7" sqref="B7:G7"/>
    </sheetView>
  </sheetViews>
  <sheetFormatPr baseColWidth="10" defaultColWidth="8.85546875" defaultRowHeight="12.75"/>
  <cols>
    <col min="1" max="1" width="10.7109375" style="1" customWidth="1"/>
    <col min="2" max="2" width="14.5703125" style="1" customWidth="1"/>
    <col min="3" max="3" width="22.42578125" style="1" customWidth="1"/>
    <col min="4" max="4" width="12.7109375" style="1" bestFit="1" customWidth="1"/>
    <col min="5" max="26" width="10.7109375" style="1" customWidth="1"/>
    <col min="27" max="16384" width="8.85546875" style="1"/>
  </cols>
  <sheetData>
    <row r="1" spans="2:16" ht="14.45" customHeight="1">
      <c r="B1" s="87" t="s">
        <v>87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4" spans="2:16">
      <c r="B4" s="58" t="s">
        <v>2</v>
      </c>
      <c r="C4" s="58"/>
      <c r="D4" s="58"/>
      <c r="E4" s="58"/>
      <c r="F4" s="58"/>
      <c r="G4" s="58"/>
      <c r="J4" s="90" t="s">
        <v>89</v>
      </c>
      <c r="K4" s="90"/>
      <c r="L4" s="90"/>
      <c r="M4" s="90"/>
      <c r="N4" s="90"/>
      <c r="O4" s="90"/>
      <c r="P4" s="90"/>
    </row>
    <row r="5" spans="2:16">
      <c r="J5" s="93" t="s">
        <v>3</v>
      </c>
      <c r="K5" s="93"/>
      <c r="L5" s="93"/>
      <c r="M5" s="93"/>
      <c r="N5" s="93"/>
      <c r="O5" s="93"/>
      <c r="P5" s="93"/>
    </row>
    <row r="6" spans="2:16">
      <c r="B6" s="87" t="s">
        <v>88</v>
      </c>
      <c r="C6" s="87"/>
      <c r="D6" s="87"/>
      <c r="E6" s="87"/>
      <c r="F6" s="87"/>
      <c r="G6" s="87"/>
    </row>
    <row r="7" spans="2:16">
      <c r="B7" s="86" t="s">
        <v>4</v>
      </c>
      <c r="C7" s="86"/>
      <c r="D7" s="86"/>
      <c r="E7" s="86"/>
      <c r="F7" s="86"/>
      <c r="G7" s="86"/>
    </row>
    <row r="8" spans="2:16">
      <c r="B8" s="88" t="s">
        <v>5</v>
      </c>
      <c r="C8" s="89"/>
      <c r="D8" s="89"/>
      <c r="E8" s="21">
        <v>2021</v>
      </c>
      <c r="F8" s="21">
        <v>2022</v>
      </c>
      <c r="G8" s="21" t="s">
        <v>6</v>
      </c>
    </row>
    <row r="9" spans="2:16" s="2" customFormat="1">
      <c r="B9" s="32" t="s">
        <v>7</v>
      </c>
      <c r="C9" s="33"/>
      <c r="D9" s="34"/>
      <c r="E9" s="35">
        <f>(Cajamarca!E7+'La Libertad'!E7+Lambayeque!E7+Piura!E7+Tumbes!E7)/1000</f>
        <v>5313.0999486299997</v>
      </c>
      <c r="F9" s="35">
        <f>(Cajamarca!F7+'La Libertad'!F7+Lambayeque!F7+Piura!F7+Tumbes!F7)/1000</f>
        <v>6639.2399095000001</v>
      </c>
      <c r="G9" s="36">
        <f>+F9/E9-1</f>
        <v>0.2495981580794373</v>
      </c>
      <c r="J9" s="1"/>
      <c r="K9" s="1"/>
      <c r="L9" s="1"/>
      <c r="M9" s="1"/>
      <c r="N9" s="1"/>
      <c r="O9" s="1"/>
      <c r="P9" s="1"/>
    </row>
    <row r="10" spans="2:16" ht="15">
      <c r="B10" s="37" t="s">
        <v>100</v>
      </c>
      <c r="C10" s="38"/>
      <c r="D10" s="39"/>
      <c r="E10" s="45">
        <f>(Cajamarca!E8+'La Libertad'!E8+Lambayeque!E8+Piura!E8+Tumbes!E8)/1000</f>
        <v>2294.4010904200004</v>
      </c>
      <c r="F10" s="45">
        <f>(Cajamarca!F8+'La Libertad'!F8+Lambayeque!F8+Piura!F8+Tumbes!F8)/1000</f>
        <v>3250.0718774899997</v>
      </c>
      <c r="G10" s="40">
        <f t="shared" ref="G10:G24" si="0">+F10/E10-1</f>
        <v>0.4165229833006483</v>
      </c>
      <c r="H10" s="54">
        <f>+F10-E10</f>
        <v>955.67078706999928</v>
      </c>
    </row>
    <row r="11" spans="2:16">
      <c r="B11" s="20" t="s">
        <v>9</v>
      </c>
      <c r="C11" s="18"/>
      <c r="D11" s="19"/>
      <c r="E11" s="35">
        <f>(Cajamarca!E9+'La Libertad'!E9+Lambayeque!E9+Piura!E9+Tumbes!E9)/1000</f>
        <v>58.947541199999996</v>
      </c>
      <c r="F11" s="35">
        <f>(Cajamarca!F9+'La Libertad'!F9+Lambayeque!F9+Piura!F9+Tumbes!F9)/1000</f>
        <v>66.475635800000006</v>
      </c>
      <c r="G11" s="23">
        <f t="shared" si="0"/>
        <v>0.12770837335620722</v>
      </c>
      <c r="H11" s="54">
        <f t="shared" ref="H11:H24" si="1">+F11-E11</f>
        <v>7.52809460000001</v>
      </c>
    </row>
    <row r="12" spans="2:16">
      <c r="B12" s="20" t="s">
        <v>10</v>
      </c>
      <c r="C12" s="18"/>
      <c r="D12" s="19"/>
      <c r="E12" s="35">
        <f>(Cajamarca!E10+'La Libertad'!E10+Lambayeque!E10+Piura!E10+Tumbes!E10)/1000</f>
        <v>126.94193543</v>
      </c>
      <c r="F12" s="35">
        <f>(Cajamarca!F10+'La Libertad'!F10+Lambayeque!F10+Piura!F10+Tumbes!F10)/1000</f>
        <v>149.09855503000003</v>
      </c>
      <c r="G12" s="23">
        <f t="shared" si="0"/>
        <v>0.17454137220255261</v>
      </c>
      <c r="H12" s="54">
        <f t="shared" si="1"/>
        <v>22.156619600000028</v>
      </c>
    </row>
    <row r="13" spans="2:16">
      <c r="B13" s="20" t="s">
        <v>11</v>
      </c>
      <c r="C13" s="18"/>
      <c r="D13" s="19"/>
      <c r="E13" s="35">
        <f>(Cajamarca!E11+'La Libertad'!E11+Lambayeque!E11+Piura!E11+Tumbes!E11)/1000</f>
        <v>890.49276713999996</v>
      </c>
      <c r="F13" s="35">
        <f>(Cajamarca!F11+'La Libertad'!F11+Lambayeque!F11+Piura!F11+Tumbes!F11)/1000</f>
        <v>1351.7449720900001</v>
      </c>
      <c r="G13" s="23">
        <f t="shared" si="0"/>
        <v>0.51797411721984687</v>
      </c>
      <c r="H13" s="54">
        <f t="shared" si="1"/>
        <v>461.25220495000019</v>
      </c>
      <c r="I13" s="57">
        <f>+F18/F17</f>
        <v>0.95508942402487729</v>
      </c>
    </row>
    <row r="14" spans="2:16">
      <c r="B14" s="20" t="s">
        <v>12</v>
      </c>
      <c r="C14" s="18"/>
      <c r="D14" s="19"/>
      <c r="E14" s="35">
        <f>(Cajamarca!E12+'La Libertad'!E12+Lambayeque!E12+Piura!E12+Tumbes!E12)/1000</f>
        <v>74.36249067</v>
      </c>
      <c r="F14" s="35">
        <f>(Cajamarca!F12+'La Libertad'!F12+Lambayeque!F12+Piura!F12+Tumbes!F12)/1000</f>
        <v>82.038082210000013</v>
      </c>
      <c r="G14" s="23">
        <f t="shared" si="0"/>
        <v>0.10321859140063161</v>
      </c>
      <c r="H14" s="54">
        <f t="shared" si="1"/>
        <v>7.6755915400000134</v>
      </c>
    </row>
    <row r="15" spans="2:16">
      <c r="B15" s="20" t="s">
        <v>13</v>
      </c>
      <c r="C15" s="18"/>
      <c r="D15" s="19"/>
      <c r="E15" s="35">
        <f>(Cajamarca!E13+'La Libertad'!E13+Lambayeque!E13+Piura!E13+Tumbes!E13)/1000</f>
        <v>372.57980793000007</v>
      </c>
      <c r="F15" s="35">
        <f>(Cajamarca!F13+'La Libertad'!F13+Lambayeque!F13+Piura!F13+Tumbes!F13)/1000</f>
        <v>420.11355156000008</v>
      </c>
      <c r="G15" s="23">
        <f t="shared" si="0"/>
        <v>0.12758003149470354</v>
      </c>
      <c r="H15" s="54">
        <f t="shared" si="1"/>
        <v>47.533743630000004</v>
      </c>
    </row>
    <row r="16" spans="2:16">
      <c r="B16" s="20" t="s">
        <v>14</v>
      </c>
      <c r="C16" s="18"/>
      <c r="D16" s="19"/>
      <c r="E16" s="35">
        <f>(Cajamarca!E14+'La Libertad'!E14+Lambayeque!E14+Piura!E14+Tumbes!E14)/1000</f>
        <v>290.80184155000001</v>
      </c>
      <c r="F16" s="35">
        <f>(Cajamarca!F14+'La Libertad'!F14+Lambayeque!F14+Piura!F14+Tumbes!F14)/1000</f>
        <v>324.11698310000003</v>
      </c>
      <c r="G16" s="23">
        <f t="shared" si="0"/>
        <v>0.1145630349946456</v>
      </c>
      <c r="H16" s="54">
        <f t="shared" si="1"/>
        <v>33.315141550000021</v>
      </c>
    </row>
    <row r="17" spans="2:16" ht="15">
      <c r="B17" s="41" t="s">
        <v>101</v>
      </c>
      <c r="C17" s="38"/>
      <c r="D17" s="39"/>
      <c r="E17" s="45">
        <f>(Cajamarca!E15+'La Libertad'!E15+Lambayeque!E15+Piura!E15+Tumbes!E15)/1000</f>
        <v>2421.58467277</v>
      </c>
      <c r="F17" s="45">
        <f>(Cajamarca!F15+'La Libertad'!F15+Lambayeque!F15+Piura!F15+Tumbes!F15)/1000</f>
        <v>2770.7173216599999</v>
      </c>
      <c r="G17" s="40">
        <f t="shared" si="0"/>
        <v>0.14417528026828585</v>
      </c>
      <c r="H17" s="54">
        <f t="shared" si="1"/>
        <v>349.13264888999993</v>
      </c>
    </row>
    <row r="18" spans="2:16">
      <c r="B18" s="20" t="s">
        <v>16</v>
      </c>
      <c r="C18" s="18"/>
      <c r="D18" s="19"/>
      <c r="E18" s="35">
        <f>(Cajamarca!E16+'La Libertad'!E16+Lambayeque!E16+Piura!E16+Tumbes!E16)/1000</f>
        <v>2297.8095681000004</v>
      </c>
      <c r="F18" s="35">
        <f>(Cajamarca!F16+'La Libertad'!F16+Lambayeque!F16+Piura!F16+Tumbes!F16)/1000</f>
        <v>2646.2828108799999</v>
      </c>
      <c r="G18" s="23">
        <f t="shared" si="0"/>
        <v>0.15165453552712949</v>
      </c>
      <c r="H18" s="54">
        <f t="shared" si="1"/>
        <v>348.47324277999951</v>
      </c>
    </row>
    <row r="19" spans="2:16">
      <c r="B19" s="20" t="s">
        <v>17</v>
      </c>
      <c r="C19" s="18"/>
      <c r="D19" s="19"/>
      <c r="E19" s="35">
        <f>(Cajamarca!E17+'La Libertad'!E17+Lambayeque!E17+Piura!E17+Tumbes!E17)/1000</f>
        <v>123.13353979000001</v>
      </c>
      <c r="F19" s="35">
        <f>(Cajamarca!F17+'La Libertad'!F17+Lambayeque!F17+Piura!F17+Tumbes!F17)/1000</f>
        <v>123.89431205</v>
      </c>
      <c r="G19" s="23">
        <f t="shared" si="0"/>
        <v>6.1784324668765489E-3</v>
      </c>
      <c r="H19" s="54">
        <f t="shared" si="1"/>
        <v>0.76077225999998177</v>
      </c>
    </row>
    <row r="20" spans="2:16">
      <c r="B20" s="20" t="s">
        <v>18</v>
      </c>
      <c r="C20" s="18"/>
      <c r="D20" s="19"/>
      <c r="E20" s="35">
        <f>(Cajamarca!E18+'La Libertad'!E18+Lambayeque!E18+Piura!E18+Tumbes!E18)/1000</f>
        <v>0</v>
      </c>
      <c r="F20" s="35">
        <f>(Cajamarca!F18+'La Libertad'!F18+Lambayeque!F18+Piura!F18+Tumbes!F18)/1000</f>
        <v>0</v>
      </c>
      <c r="G20" s="23"/>
      <c r="H20" s="54">
        <f t="shared" si="1"/>
        <v>0</v>
      </c>
    </row>
    <row r="21" spans="2:16" ht="15">
      <c r="B21" s="41" t="s">
        <v>102</v>
      </c>
      <c r="C21" s="38"/>
      <c r="D21" s="39"/>
      <c r="E21" s="45">
        <f>(Cajamarca!E19+'La Libertad'!E19+Lambayeque!E19+Piura!E19+Tumbes!E19)/1000</f>
        <v>597.11418544000014</v>
      </c>
      <c r="F21" s="45">
        <f>(Cajamarca!F19+'La Libertad'!F19+Lambayeque!F19+Piura!F19+Tumbes!F19)/1000</f>
        <v>618.45071034999978</v>
      </c>
      <c r="G21" s="40">
        <f t="shared" si="0"/>
        <v>3.5732738277314935E-2</v>
      </c>
      <c r="H21" s="54">
        <f t="shared" si="1"/>
        <v>21.336524909999639</v>
      </c>
    </row>
    <row r="22" spans="2:16">
      <c r="B22" s="20" t="s">
        <v>20</v>
      </c>
      <c r="C22" s="18"/>
      <c r="D22" s="19"/>
      <c r="E22" s="35">
        <f>(Cajamarca!E20+'La Libertad'!E20+Lambayeque!E20+Piura!E20+Tumbes!E20)/1000</f>
        <v>2.904118</v>
      </c>
      <c r="F22" s="35">
        <f>(Cajamarca!F20+'La Libertad'!F20+Lambayeque!F20+Piura!F20+Tumbes!F20)/1000</f>
        <v>3.200755</v>
      </c>
      <c r="G22" s="23">
        <f t="shared" si="0"/>
        <v>0.10214357681058406</v>
      </c>
      <c r="H22" s="54">
        <f t="shared" si="1"/>
        <v>0.29663700000000004</v>
      </c>
    </row>
    <row r="23" spans="2:16">
      <c r="B23" s="20" t="s">
        <v>21</v>
      </c>
      <c r="C23" s="18"/>
      <c r="D23" s="19"/>
      <c r="E23" s="35">
        <f>(Cajamarca!E21+'La Libertad'!E21+Lambayeque!E21+Piura!E21+Tumbes!E21)/1000</f>
        <v>240.80278430999999</v>
      </c>
      <c r="F23" s="35">
        <f>(Cajamarca!F21+'La Libertad'!F21+Lambayeque!F21+Piura!F21+Tumbes!F21)/1000</f>
        <v>278.01955508000003</v>
      </c>
      <c r="G23" s="23">
        <f t="shared" si="0"/>
        <v>0.1545529088321862</v>
      </c>
      <c r="H23" s="54">
        <f t="shared" si="1"/>
        <v>37.216770770000039</v>
      </c>
      <c r="J23" s="92" t="s">
        <v>22</v>
      </c>
      <c r="K23" s="94"/>
      <c r="L23" s="94"/>
      <c r="M23" s="94"/>
      <c r="N23" s="94"/>
      <c r="O23" s="94"/>
      <c r="P23" s="94"/>
    </row>
    <row r="24" spans="2:16">
      <c r="B24" s="20" t="s">
        <v>23</v>
      </c>
      <c r="C24" s="18"/>
      <c r="D24" s="19"/>
      <c r="E24" s="35">
        <f>(Cajamarca!E22+'La Libertad'!E22+Lambayeque!E22+Piura!E22+Tumbes!E22)/1000</f>
        <v>21.102059169999997</v>
      </c>
      <c r="F24" s="35">
        <f>(Cajamarca!F22+'La Libertad'!F22+Lambayeque!F22+Piura!F22+Tumbes!F22)/1000</f>
        <v>21.806843039999997</v>
      </c>
      <c r="G24" s="23">
        <f t="shared" si="0"/>
        <v>3.3398819722862072E-2</v>
      </c>
      <c r="H24" s="54">
        <f t="shared" si="1"/>
        <v>0.70478386999999998</v>
      </c>
      <c r="J24" s="92" t="s">
        <v>24</v>
      </c>
      <c r="K24" s="94"/>
      <c r="L24" s="94"/>
      <c r="M24" s="94"/>
      <c r="N24" s="94"/>
      <c r="O24" s="94"/>
      <c r="P24" s="94"/>
    </row>
    <row r="25" spans="2:16">
      <c r="B25" s="3" t="s">
        <v>22</v>
      </c>
    </row>
    <row r="26" spans="2:16">
      <c r="B26" s="3" t="s">
        <v>99</v>
      </c>
    </row>
    <row r="27" spans="2:16">
      <c r="B27" s="60" t="s">
        <v>24</v>
      </c>
      <c r="C27" s="61"/>
      <c r="D27" s="61"/>
      <c r="E27" s="61"/>
      <c r="F27" s="61"/>
      <c r="G27" s="61"/>
    </row>
    <row r="28" spans="2:16">
      <c r="J28" s="87" t="s">
        <v>90</v>
      </c>
      <c r="K28" s="87"/>
      <c r="L28" s="87"/>
      <c r="M28" s="87"/>
      <c r="N28" s="87"/>
      <c r="O28" s="87"/>
      <c r="P28" s="87"/>
    </row>
    <row r="29" spans="2:16">
      <c r="B29" s="58" t="s">
        <v>25</v>
      </c>
      <c r="C29" s="58"/>
      <c r="D29" s="58"/>
      <c r="E29" s="58"/>
      <c r="F29" s="58"/>
      <c r="G29" s="58"/>
      <c r="J29" s="95" t="s">
        <v>26</v>
      </c>
      <c r="K29" s="95"/>
      <c r="L29" s="95"/>
      <c r="M29" s="95"/>
      <c r="N29" s="95"/>
      <c r="O29" s="95"/>
      <c r="P29" s="95"/>
    </row>
    <row r="31" spans="2:16">
      <c r="B31" s="62" t="s">
        <v>5</v>
      </c>
      <c r="C31" s="63"/>
      <c r="D31" s="64"/>
      <c r="E31" s="21">
        <v>2021</v>
      </c>
      <c r="F31" s="21">
        <v>2022</v>
      </c>
      <c r="G31" s="21" t="s">
        <v>6</v>
      </c>
    </row>
    <row r="32" spans="2:16">
      <c r="B32" s="14" t="s">
        <v>7</v>
      </c>
      <c r="C32" s="15"/>
      <c r="D32" s="16"/>
      <c r="E32" s="12">
        <f t="shared" ref="E32:E47" si="2">E9/$E$9</f>
        <v>1</v>
      </c>
      <c r="F32" s="12">
        <f t="shared" ref="F32:F47" si="3">F9/$F$9</f>
        <v>1</v>
      </c>
      <c r="G32" s="25"/>
    </row>
    <row r="33" spans="2:16">
      <c r="B33" s="17" t="s">
        <v>8</v>
      </c>
      <c r="C33" s="18"/>
      <c r="D33" s="19"/>
      <c r="E33" s="12">
        <f t="shared" si="2"/>
        <v>0.43183849590701173</v>
      </c>
      <c r="F33" s="12">
        <f t="shared" si="3"/>
        <v>0.48952469285520395</v>
      </c>
      <c r="G33" s="25">
        <f t="shared" ref="G33:G47" si="4">+(F33-E33)*100</f>
        <v>5.7686196948192219</v>
      </c>
    </row>
    <row r="34" spans="2:16">
      <c r="B34" s="20" t="s">
        <v>9</v>
      </c>
      <c r="C34" s="18"/>
      <c r="D34" s="19"/>
      <c r="E34" s="12">
        <f t="shared" si="2"/>
        <v>1.1094754807915821E-2</v>
      </c>
      <c r="F34" s="12">
        <f t="shared" si="3"/>
        <v>1.0012537083481635E-2</v>
      </c>
      <c r="G34" s="25">
        <f t="shared" si="4"/>
        <v>-0.10822177244341862</v>
      </c>
    </row>
    <row r="35" spans="2:16">
      <c r="B35" s="20" t="s">
        <v>10</v>
      </c>
      <c r="C35" s="18"/>
      <c r="D35" s="19"/>
      <c r="E35" s="12">
        <f t="shared" si="2"/>
        <v>2.389225436324276E-2</v>
      </c>
      <c r="F35" s="12">
        <f t="shared" si="3"/>
        <v>2.2457172366471784E-2</v>
      </c>
      <c r="G35" s="25">
        <f t="shared" si="4"/>
        <v>-0.1435081996770976</v>
      </c>
    </row>
    <row r="36" spans="2:16">
      <c r="B36" s="20" t="s">
        <v>11</v>
      </c>
      <c r="C36" s="18"/>
      <c r="D36" s="19"/>
      <c r="E36" s="12">
        <f t="shared" si="2"/>
        <v>0.16760324024576584</v>
      </c>
      <c r="F36" s="12">
        <f t="shared" si="3"/>
        <v>0.20359935632930001</v>
      </c>
      <c r="G36" s="25">
        <f t="shared" si="4"/>
        <v>3.5996116083534173</v>
      </c>
    </row>
    <row r="37" spans="2:16">
      <c r="B37" s="20" t="s">
        <v>12</v>
      </c>
      <c r="C37" s="18"/>
      <c r="D37" s="19"/>
      <c r="E37" s="12">
        <f t="shared" si="2"/>
        <v>1.3996064705911398E-2</v>
      </c>
      <c r="F37" s="12">
        <f t="shared" si="3"/>
        <v>1.2356547334976225E-2</v>
      </c>
      <c r="G37" s="25">
        <f t="shared" si="4"/>
        <v>-0.16395173709351732</v>
      </c>
    </row>
    <row r="38" spans="2:16">
      <c r="B38" s="20" t="s">
        <v>13</v>
      </c>
      <c r="C38" s="18"/>
      <c r="D38" s="19"/>
      <c r="E38" s="12">
        <f t="shared" si="2"/>
        <v>7.0124750434267857E-2</v>
      </c>
      <c r="F38" s="12">
        <f t="shared" si="3"/>
        <v>6.327735663819968E-2</v>
      </c>
      <c r="G38" s="25">
        <f t="shared" si="4"/>
        <v>-0.68473937960681774</v>
      </c>
    </row>
    <row r="39" spans="2:16">
      <c r="B39" s="20" t="s">
        <v>14</v>
      </c>
      <c r="C39" s="18"/>
      <c r="D39" s="19"/>
      <c r="E39" s="12">
        <f t="shared" si="2"/>
        <v>5.4732989095186174E-2</v>
      </c>
      <c r="F39" s="12">
        <f t="shared" si="3"/>
        <v>4.8818386971711224E-2</v>
      </c>
      <c r="G39" s="25">
        <f t="shared" si="4"/>
        <v>-0.59146021234749502</v>
      </c>
    </row>
    <row r="40" spans="2:16">
      <c r="B40" s="14" t="s">
        <v>15</v>
      </c>
      <c r="C40" s="18"/>
      <c r="D40" s="19"/>
      <c r="E40" s="12">
        <f t="shared" si="2"/>
        <v>0.45577623161303665</v>
      </c>
      <c r="F40" s="12">
        <f t="shared" si="3"/>
        <v>0.41732447681178342</v>
      </c>
      <c r="G40" s="25">
        <f t="shared" si="4"/>
        <v>-3.8451754801253237</v>
      </c>
    </row>
    <row r="41" spans="2:16">
      <c r="B41" s="20" t="s">
        <v>16</v>
      </c>
      <c r="C41" s="18"/>
      <c r="D41" s="19"/>
      <c r="E41" s="12">
        <f t="shared" si="2"/>
        <v>0.43248001925740137</v>
      </c>
      <c r="F41" s="12">
        <f t="shared" si="3"/>
        <v>0.39858219418964952</v>
      </c>
      <c r="G41" s="25">
        <f t="shared" si="4"/>
        <v>-3.3897825067751852</v>
      </c>
    </row>
    <row r="42" spans="2:16">
      <c r="B42" s="20" t="s">
        <v>17</v>
      </c>
      <c r="C42" s="18"/>
      <c r="D42" s="19"/>
      <c r="E42" s="12">
        <f t="shared" si="2"/>
        <v>2.3175460838403841E-2</v>
      </c>
      <c r="F42" s="12">
        <f t="shared" si="3"/>
        <v>1.8660918077794006E-2</v>
      </c>
      <c r="G42" s="25">
        <f t="shared" si="4"/>
        <v>-0.45145427606098354</v>
      </c>
    </row>
    <row r="43" spans="2:16">
      <c r="B43" s="20" t="s">
        <v>18</v>
      </c>
      <c r="C43" s="18"/>
      <c r="D43" s="19"/>
      <c r="E43" s="12">
        <f t="shared" si="2"/>
        <v>0</v>
      </c>
      <c r="F43" s="12">
        <f t="shared" si="3"/>
        <v>0</v>
      </c>
      <c r="G43" s="25">
        <f t="shared" si="4"/>
        <v>0</v>
      </c>
    </row>
    <row r="44" spans="2:16">
      <c r="B44" s="14" t="s">
        <v>19</v>
      </c>
      <c r="C44" s="18"/>
      <c r="D44" s="19"/>
      <c r="E44" s="12">
        <f t="shared" si="2"/>
        <v>0.11238527247995174</v>
      </c>
      <c r="F44" s="12">
        <f t="shared" si="3"/>
        <v>9.3150830333012496E-2</v>
      </c>
      <c r="G44" s="25">
        <f t="shared" si="4"/>
        <v>-1.9234442146939243</v>
      </c>
    </row>
    <row r="45" spans="2:16">
      <c r="B45" s="20" t="s">
        <v>20</v>
      </c>
      <c r="C45" s="18"/>
      <c r="D45" s="19"/>
      <c r="E45" s="12">
        <f t="shared" si="2"/>
        <v>5.4659577799752034E-4</v>
      </c>
      <c r="F45" s="12">
        <f t="shared" si="3"/>
        <v>4.8209660196494518E-4</v>
      </c>
      <c r="G45" s="25">
        <f t="shared" si="4"/>
        <v>-6.4499176032575163E-3</v>
      </c>
    </row>
    <row r="46" spans="2:16">
      <c r="B46" s="20" t="s">
        <v>21</v>
      </c>
      <c r="C46" s="18"/>
      <c r="D46" s="19"/>
      <c r="E46" s="12">
        <f t="shared" si="2"/>
        <v>4.5322464594721543E-2</v>
      </c>
      <c r="F46" s="12">
        <f t="shared" si="3"/>
        <v>4.1875208437969769E-2</v>
      </c>
      <c r="G46" s="25">
        <f t="shared" si="4"/>
        <v>-0.3447256156751774</v>
      </c>
      <c r="J46" s="92" t="s">
        <v>22</v>
      </c>
      <c r="K46" s="94"/>
      <c r="L46" s="94"/>
      <c r="M46" s="94"/>
      <c r="N46" s="94"/>
      <c r="O46" s="94"/>
      <c r="P46" s="94"/>
    </row>
    <row r="47" spans="2:16">
      <c r="B47" s="20" t="s">
        <v>23</v>
      </c>
      <c r="C47" s="18"/>
      <c r="D47" s="19"/>
      <c r="E47" s="12">
        <f t="shared" si="2"/>
        <v>3.9717037838599726E-3</v>
      </c>
      <c r="F47" s="12">
        <f t="shared" si="3"/>
        <v>3.2845390944220699E-3</v>
      </c>
      <c r="G47" s="25">
        <f t="shared" si="4"/>
        <v>-6.8716468943790271E-2</v>
      </c>
      <c r="J47" s="92" t="s">
        <v>24</v>
      </c>
      <c r="K47" s="94"/>
      <c r="L47" s="94"/>
      <c r="M47" s="94"/>
      <c r="N47" s="94"/>
      <c r="O47" s="94"/>
      <c r="P47" s="94"/>
    </row>
    <row r="48" spans="2:16">
      <c r="B48" s="3" t="s">
        <v>22</v>
      </c>
    </row>
    <row r="49" spans="2:7">
      <c r="B49" s="60" t="s">
        <v>24</v>
      </c>
      <c r="C49" s="61"/>
      <c r="D49" s="61"/>
      <c r="E49" s="61"/>
      <c r="F49" s="61"/>
      <c r="G49" s="61"/>
    </row>
    <row r="51" spans="2:7">
      <c r="B51" s="58" t="s">
        <v>27</v>
      </c>
      <c r="C51" s="58"/>
      <c r="D51" s="58"/>
      <c r="E51" s="58"/>
    </row>
    <row r="53" spans="2:7" ht="14.45" customHeight="1">
      <c r="B53" s="43" t="s">
        <v>28</v>
      </c>
      <c r="C53" s="21">
        <v>2021</v>
      </c>
      <c r="D53" s="21">
        <v>2022</v>
      </c>
      <c r="E53" s="21" t="s">
        <v>6</v>
      </c>
    </row>
    <row r="54" spans="2:7">
      <c r="B54" s="44" t="s">
        <v>92</v>
      </c>
      <c r="C54" s="45">
        <f>+E9</f>
        <v>5313.0999486299997</v>
      </c>
      <c r="D54" s="45">
        <f>+F9</f>
        <v>6639.2399095000001</v>
      </c>
      <c r="E54" s="46">
        <f t="shared" ref="E54" si="5">+D54/C54-1</f>
        <v>0.2495981580794373</v>
      </c>
    </row>
    <row r="55" spans="2:7">
      <c r="B55" s="42" t="s">
        <v>82</v>
      </c>
      <c r="C55" s="13">
        <f>+Cajamarca!E7/1000</f>
        <v>447.97269890999996</v>
      </c>
      <c r="D55" s="13">
        <f>+Cajamarca!F7/1000</f>
        <v>523.15631116999998</v>
      </c>
      <c r="E55" s="12">
        <f t="shared" ref="E55:E59" si="6">+D55/C55-1</f>
        <v>0.16783079067750251</v>
      </c>
      <c r="F55" s="57">
        <f>+D55/$D$54</f>
        <v>7.8797621158624279E-2</v>
      </c>
    </row>
    <row r="56" spans="2:7">
      <c r="B56" s="42" t="s">
        <v>83</v>
      </c>
      <c r="C56" s="13">
        <f>+'La Libertad'!E7/1000</f>
        <v>2398.2451773800003</v>
      </c>
      <c r="D56" s="13">
        <f>+'La Libertad'!F7/1000</f>
        <v>2720.33280448</v>
      </c>
      <c r="E56" s="12">
        <f t="shared" si="6"/>
        <v>0.13430137591347902</v>
      </c>
      <c r="F56" s="57">
        <f t="shared" ref="F56:F59" si="7">+D56/$D$54</f>
        <v>0.40973557840371333</v>
      </c>
    </row>
    <row r="57" spans="2:7">
      <c r="B57" s="42" t="s">
        <v>84</v>
      </c>
      <c r="C57" s="13">
        <f>+Lambayeque!E7/1000</f>
        <v>753.59697985999992</v>
      </c>
      <c r="D57" s="13">
        <f>+Lambayeque!F7/1000</f>
        <v>779.09794548999992</v>
      </c>
      <c r="E57" s="12">
        <f t="shared" si="6"/>
        <v>3.3838996587721715E-2</v>
      </c>
      <c r="F57" s="57">
        <f t="shared" si="7"/>
        <v>0.11734746087051307</v>
      </c>
    </row>
    <row r="58" spans="2:7">
      <c r="B58" s="42" t="s">
        <v>85</v>
      </c>
      <c r="C58" s="13">
        <f>+Piura!E7/1000</f>
        <v>1632.9791262599997</v>
      </c>
      <c r="D58" s="13">
        <f>+Piura!F7/1000</f>
        <v>2529.47198144</v>
      </c>
      <c r="E58" s="12">
        <f t="shared" si="6"/>
        <v>0.54899223190515078</v>
      </c>
      <c r="F58" s="57">
        <f t="shared" si="7"/>
        <v>0.38098818779249299</v>
      </c>
    </row>
    <row r="59" spans="2:7">
      <c r="B59" s="42" t="s">
        <v>86</v>
      </c>
      <c r="C59" s="13">
        <f>+Tumbes!E7/1000</f>
        <v>80.305966220000002</v>
      </c>
      <c r="D59" s="13">
        <f>+Tumbes!F7/1000</f>
        <v>87.18086692</v>
      </c>
      <c r="E59" s="12">
        <f t="shared" si="6"/>
        <v>8.5608841081197484E-2</v>
      </c>
      <c r="F59" s="57">
        <f t="shared" si="7"/>
        <v>1.3131151774656321E-2</v>
      </c>
    </row>
    <row r="60" spans="2:7">
      <c r="B60" s="3" t="s">
        <v>22</v>
      </c>
    </row>
    <row r="61" spans="2:7">
      <c r="B61" s="60" t="s">
        <v>24</v>
      </c>
      <c r="C61" s="61"/>
      <c r="D61" s="61"/>
      <c r="E61" s="61"/>
    </row>
    <row r="63" spans="2:7">
      <c r="B63" s="58" t="s">
        <v>29</v>
      </c>
      <c r="C63" s="58"/>
      <c r="D63" s="58"/>
      <c r="E63" s="58"/>
    </row>
    <row r="65" spans="2:15">
      <c r="B65" s="80" t="s">
        <v>30</v>
      </c>
      <c r="C65" s="77"/>
      <c r="D65" s="27" t="s">
        <v>31</v>
      </c>
      <c r="E65" s="28" t="s">
        <v>32</v>
      </c>
    </row>
    <row r="66" spans="2:15">
      <c r="B66" s="78" t="s">
        <v>33</v>
      </c>
      <c r="C66" s="79"/>
      <c r="D66" s="71">
        <f>Cajamarca!D49+'La Libertad'!D49+Lambayeque!D49+Piura!D49+Tumbes!D49</f>
        <v>11476</v>
      </c>
      <c r="E66" s="31">
        <f>D66/$D$94</f>
        <v>6.6517394739236861E-3</v>
      </c>
      <c r="I66" s="90" t="s">
        <v>91</v>
      </c>
      <c r="J66" s="90"/>
      <c r="K66" s="90"/>
      <c r="L66" s="90"/>
      <c r="M66" s="90"/>
      <c r="N66" s="90"/>
      <c r="O66" s="90"/>
    </row>
    <row r="67" spans="2:15">
      <c r="B67" s="29" t="s">
        <v>34</v>
      </c>
      <c r="C67" s="72"/>
      <c r="D67" s="13">
        <f>Cajamarca!D50+'La Libertad'!D50+Lambayeque!D50+Piura!D50+Tumbes!D50</f>
        <v>9671</v>
      </c>
      <c r="E67" s="73">
        <f t="shared" ref="E67:E94" si="8">D67/$D$94</f>
        <v>5.6055221725615171E-3</v>
      </c>
      <c r="I67" s="95" t="s">
        <v>35</v>
      </c>
      <c r="J67" s="95"/>
      <c r="K67" s="95"/>
      <c r="L67" s="95"/>
      <c r="M67" s="95"/>
      <c r="N67" s="95"/>
      <c r="O67" s="95"/>
    </row>
    <row r="68" spans="2:15">
      <c r="B68" s="29" t="s">
        <v>36</v>
      </c>
      <c r="C68" s="72"/>
      <c r="D68" s="13">
        <f>Cajamarca!D51+'La Libertad'!D51+Lambayeque!D51+Piura!D51+Tumbes!D51</f>
        <v>1429</v>
      </c>
      <c r="E68" s="73">
        <f t="shared" si="8"/>
        <v>8.2827951448561754E-4</v>
      </c>
    </row>
    <row r="69" spans="2:15">
      <c r="B69" s="29" t="s">
        <v>37</v>
      </c>
      <c r="C69" s="72"/>
      <c r="D69" s="13">
        <f>Cajamarca!D52+'La Libertad'!D52+Lambayeque!D52+Piura!D52+Tumbes!D52</f>
        <v>376</v>
      </c>
      <c r="E69" s="73">
        <f t="shared" si="8"/>
        <v>2.1793778687655157E-4</v>
      </c>
    </row>
    <row r="70" spans="2:15">
      <c r="B70" s="30" t="s">
        <v>38</v>
      </c>
      <c r="C70" s="70"/>
      <c r="D70" s="71">
        <f>Cajamarca!D53+'La Libertad'!D53+Lambayeque!D53+Piura!D53+Tumbes!D53</f>
        <v>242227</v>
      </c>
      <c r="E70" s="31">
        <f t="shared" si="8"/>
        <v>0.14040004335570866</v>
      </c>
    </row>
    <row r="71" spans="2:15">
      <c r="B71" s="29" t="s">
        <v>39</v>
      </c>
      <c r="C71" s="72"/>
      <c r="D71" s="13">
        <f>Cajamarca!D54+'La Libertad'!D54+Lambayeque!D54+Piura!D54+Tumbes!D54</f>
        <v>47727</v>
      </c>
      <c r="E71" s="73">
        <f t="shared" si="8"/>
        <v>2.7663608388981853E-2</v>
      </c>
    </row>
    <row r="72" spans="2:15">
      <c r="B72" s="29" t="s">
        <v>40</v>
      </c>
      <c r="C72" s="72"/>
      <c r="D72" s="13">
        <f>Cajamarca!D55+'La Libertad'!D55+Lambayeque!D55+Piura!D55+Tumbes!D55</f>
        <v>176312</v>
      </c>
      <c r="E72" s="73">
        <f t="shared" si="8"/>
        <v>0.10219427414834724</v>
      </c>
    </row>
    <row r="73" spans="2:15">
      <c r="B73" s="29" t="s">
        <v>41</v>
      </c>
      <c r="C73" s="72"/>
      <c r="D73" s="13">
        <f>Cajamarca!D56+'La Libertad'!D56+Lambayeque!D56+Piura!D56+Tumbes!D56</f>
        <v>18188</v>
      </c>
      <c r="E73" s="73">
        <f t="shared" si="8"/>
        <v>1.0542160818379574E-2</v>
      </c>
    </row>
    <row r="74" spans="2:15">
      <c r="B74" s="30" t="s">
        <v>42</v>
      </c>
      <c r="C74" s="70"/>
      <c r="D74" s="71">
        <f>Cajamarca!D57+'La Libertad'!D57+Lambayeque!D57+Piura!D57+Tumbes!D57</f>
        <v>87559</v>
      </c>
      <c r="E74" s="31">
        <f t="shared" si="8"/>
        <v>5.0751102875329732E-2</v>
      </c>
    </row>
    <row r="75" spans="2:15">
      <c r="B75" s="29" t="s">
        <v>42</v>
      </c>
      <c r="C75" s="72"/>
      <c r="D75" s="13">
        <f>Cajamarca!D58+'La Libertad'!D58+Lambayeque!D58+Piura!D58+Tumbes!D58</f>
        <v>87559</v>
      </c>
      <c r="E75" s="73">
        <f t="shared" si="8"/>
        <v>5.0751102875329732E-2</v>
      </c>
    </row>
    <row r="76" spans="2:15">
      <c r="B76" s="30" t="s">
        <v>43</v>
      </c>
      <c r="C76" s="70"/>
      <c r="D76" s="71">
        <f>Cajamarca!D59+'La Libertad'!D59+Lambayeque!D59+Piura!D59+Tumbes!D59</f>
        <v>39958</v>
      </c>
      <c r="E76" s="31">
        <f t="shared" si="8"/>
        <v>2.3160526829822468E-2</v>
      </c>
    </row>
    <row r="77" spans="2:15">
      <c r="B77" s="29" t="s">
        <v>44</v>
      </c>
      <c r="C77" s="72"/>
      <c r="D77" s="13">
        <f>Cajamarca!D60+'La Libertad'!D60+Lambayeque!D60+Piura!D60+Tumbes!D60</f>
        <v>39278</v>
      </c>
      <c r="E77" s="73">
        <f t="shared" si="8"/>
        <v>2.276638402376913E-2</v>
      </c>
    </row>
    <row r="78" spans="2:15">
      <c r="B78" s="29" t="s">
        <v>45</v>
      </c>
      <c r="C78" s="72"/>
      <c r="D78" s="13">
        <f>Cajamarca!D61+'La Libertad'!D61+Lambayeque!D61+Piura!D61+Tumbes!D61</f>
        <v>680</v>
      </c>
      <c r="E78" s="73">
        <f t="shared" si="8"/>
        <v>3.9414280605333795E-4</v>
      </c>
    </row>
    <row r="79" spans="2:15">
      <c r="B79" s="30" t="s">
        <v>46</v>
      </c>
      <c r="C79" s="70"/>
      <c r="D79" s="71">
        <f>Cajamarca!D62+'La Libertad'!D62+Lambayeque!D62+Piura!D62+Tumbes!D62</f>
        <v>4400</v>
      </c>
      <c r="E79" s="75">
        <f t="shared" si="8"/>
        <v>2.5503358038745398E-3</v>
      </c>
    </row>
    <row r="80" spans="2:15">
      <c r="B80" s="29" t="s">
        <v>47</v>
      </c>
      <c r="C80" s="72"/>
      <c r="D80" s="13">
        <f>Cajamarca!D63+'La Libertad'!D63+Lambayeque!D63+Piura!D63+Tumbes!D63</f>
        <v>174</v>
      </c>
      <c r="E80" s="73">
        <f t="shared" si="8"/>
        <v>1.0085418860776589E-4</v>
      </c>
    </row>
    <row r="81" spans="2:16">
      <c r="B81" s="29" t="s">
        <v>48</v>
      </c>
      <c r="C81" s="72"/>
      <c r="D81" s="13">
        <f>Cajamarca!D64+'La Libertad'!D64+Lambayeque!D64+Piura!D64+Tumbes!D64</f>
        <v>4226</v>
      </c>
      <c r="E81" s="73">
        <f t="shared" si="8"/>
        <v>2.4494816152667736E-3</v>
      </c>
    </row>
    <row r="82" spans="2:16">
      <c r="B82" s="30" t="s">
        <v>49</v>
      </c>
      <c r="C82" s="70"/>
      <c r="D82" s="71">
        <f>Cajamarca!D65+'La Libertad'!D65+Lambayeque!D65+Piura!D65+Tumbes!D65</f>
        <v>2966</v>
      </c>
      <c r="E82" s="31">
        <f t="shared" si="8"/>
        <v>1.7191581805208829E-3</v>
      </c>
    </row>
    <row r="83" spans="2:16">
      <c r="B83" s="29" t="s">
        <v>49</v>
      </c>
      <c r="C83" s="72"/>
      <c r="D83" s="13">
        <f>Cajamarca!D66+'La Libertad'!D66+Lambayeque!D66+Piura!D66+Tumbes!D66</f>
        <v>2966</v>
      </c>
      <c r="E83" s="73">
        <f t="shared" si="8"/>
        <v>1.7191581805208829E-3</v>
      </c>
    </row>
    <row r="84" spans="2:16">
      <c r="B84" s="30" t="s">
        <v>50</v>
      </c>
      <c r="C84" s="70"/>
      <c r="D84" s="71">
        <f>Cajamarca!D67+'La Libertad'!D67+Lambayeque!D67+Piura!D67+Tumbes!D67</f>
        <v>1336677</v>
      </c>
      <c r="E84" s="31">
        <f t="shared" si="8"/>
        <v>0.77476709348082007</v>
      </c>
      <c r="I84" s="92" t="s">
        <v>22</v>
      </c>
      <c r="J84" s="94"/>
      <c r="K84" s="94"/>
      <c r="L84" s="94"/>
      <c r="M84" s="94"/>
      <c r="N84" s="94"/>
      <c r="O84" s="94"/>
    </row>
    <row r="85" spans="2:16">
      <c r="B85" s="29" t="s">
        <v>51</v>
      </c>
      <c r="C85" s="72"/>
      <c r="D85" s="13">
        <f>Cajamarca!D68+'La Libertad'!D68+Lambayeque!D68+Piura!D68+Tumbes!D68</f>
        <v>13120</v>
      </c>
      <c r="E85" s="73">
        <f t="shared" si="8"/>
        <v>7.6046376697349915E-3</v>
      </c>
      <c r="I85" s="92" t="s">
        <v>24</v>
      </c>
      <c r="J85" s="94"/>
      <c r="K85" s="94"/>
      <c r="L85" s="94"/>
      <c r="M85" s="94"/>
      <c r="N85" s="94"/>
      <c r="O85" s="94"/>
    </row>
    <row r="86" spans="2:16">
      <c r="B86" s="29" t="s">
        <v>52</v>
      </c>
      <c r="C86" s="72"/>
      <c r="D86" s="13">
        <f>Cajamarca!D69+'La Libertad'!D69+Lambayeque!D69+Piura!D69+Tumbes!D69</f>
        <v>38098</v>
      </c>
      <c r="E86" s="73">
        <f t="shared" si="8"/>
        <v>2.2082430330911867E-2</v>
      </c>
    </row>
    <row r="87" spans="2:16">
      <c r="B87" s="29" t="s">
        <v>53</v>
      </c>
      <c r="C87" s="72"/>
      <c r="D87" s="13">
        <f>Cajamarca!D70+'La Libertad'!D70+Lambayeque!D70+Piura!D70+Tumbes!D70</f>
        <v>849</v>
      </c>
      <c r="E87" s="73">
        <f t="shared" si="8"/>
        <v>4.9209888579306461E-4</v>
      </c>
    </row>
    <row r="88" spans="2:16">
      <c r="B88" s="29" t="s">
        <v>54</v>
      </c>
      <c r="C88" s="72"/>
      <c r="D88" s="13">
        <f>Cajamarca!D71+'La Libertad'!D71+Lambayeque!D71+Piura!D71+Tumbes!D71</f>
        <v>1766</v>
      </c>
      <c r="E88" s="73">
        <f t="shared" si="8"/>
        <v>1.0236120521914631E-3</v>
      </c>
    </row>
    <row r="89" spans="2:16">
      <c r="B89" s="29" t="s">
        <v>55</v>
      </c>
      <c r="C89" s="72"/>
      <c r="D89" s="13">
        <f>Cajamarca!D72+'La Libertad'!D72+Lambayeque!D72+Piura!D72+Tumbes!D72</f>
        <v>1147787</v>
      </c>
      <c r="E89" s="73">
        <f t="shared" si="8"/>
        <v>0.66528233666403325</v>
      </c>
    </row>
    <row r="90" spans="2:16">
      <c r="B90" s="29" t="s">
        <v>56</v>
      </c>
      <c r="C90" s="72"/>
      <c r="D90" s="13">
        <f>Cajamarca!D73+'La Libertad'!D73+Lambayeque!D73+Piura!D73+Tumbes!D73</f>
        <v>40950</v>
      </c>
      <c r="E90" s="73">
        <f t="shared" si="8"/>
        <v>2.3735511629241455E-2</v>
      </c>
    </row>
    <row r="91" spans="2:16">
      <c r="B91" s="29" t="s">
        <v>57</v>
      </c>
      <c r="C91" s="72"/>
      <c r="D91" s="13">
        <f>Cajamarca!D74+'La Libertad'!D74+Lambayeque!D74+Piura!D74+Tumbes!D74</f>
        <v>4443</v>
      </c>
      <c r="E91" s="73">
        <f t="shared" si="8"/>
        <v>2.5752595401396772E-3</v>
      </c>
    </row>
    <row r="92" spans="2:16">
      <c r="B92" s="29" t="s">
        <v>58</v>
      </c>
      <c r="C92" s="72"/>
      <c r="D92" s="13">
        <f>Cajamarca!D75+'La Libertad'!D75+Lambayeque!D75+Piura!D75+Tumbes!D75</f>
        <v>33798</v>
      </c>
      <c r="E92" s="73">
        <f t="shared" si="8"/>
        <v>1.9590056704398111E-2</v>
      </c>
    </row>
    <row r="93" spans="2:16">
      <c r="B93" s="29" t="s">
        <v>59</v>
      </c>
      <c r="C93" s="72"/>
      <c r="D93" s="13">
        <f>Cajamarca!D76+'La Libertad'!D76+Lambayeque!D76+Piura!D76+Tumbes!D76</f>
        <v>55866</v>
      </c>
      <c r="E93" s="73">
        <f t="shared" si="8"/>
        <v>3.2381150004376143E-2</v>
      </c>
    </row>
    <row r="94" spans="2:16">
      <c r="B94" s="30" t="s">
        <v>60</v>
      </c>
      <c r="C94" s="70"/>
      <c r="D94" s="71">
        <f>Cajamarca!D77+'La Libertad'!D77+Lambayeque!D77+Piura!D77+Tumbes!D77</f>
        <v>1725263</v>
      </c>
      <c r="E94" s="31">
        <f t="shared" si="8"/>
        <v>1</v>
      </c>
      <c r="G94" s="57">
        <f>1.5/1.7-1</f>
        <v>-0.11764705882352944</v>
      </c>
    </row>
    <row r="95" spans="2:16">
      <c r="B95" s="3" t="s">
        <v>22</v>
      </c>
      <c r="C95" s="56"/>
      <c r="D95" s="56"/>
      <c r="E95" s="56"/>
      <c r="J95" s="92"/>
      <c r="K95" s="92"/>
      <c r="L95" s="92"/>
      <c r="M95" s="92"/>
      <c r="N95" s="92"/>
      <c r="O95" s="92"/>
      <c r="P95" s="92"/>
    </row>
    <row r="96" spans="2:16">
      <c r="B96" s="60" t="s">
        <v>24</v>
      </c>
      <c r="C96" s="61"/>
      <c r="D96" s="61"/>
      <c r="E96" s="61"/>
      <c r="F96" s="61"/>
      <c r="G96" s="61"/>
      <c r="H96" s="61"/>
    </row>
    <row r="98" spans="2:17">
      <c r="B98" s="58" t="s">
        <v>61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100" spans="2:17">
      <c r="B100" s="90" t="s">
        <v>62</v>
      </c>
      <c r="C100" s="90"/>
      <c r="D100" s="90"/>
      <c r="E100" s="90"/>
      <c r="F100" s="90"/>
      <c r="H100" s="65" t="s">
        <v>93</v>
      </c>
      <c r="I100" s="65"/>
      <c r="J100" s="65"/>
      <c r="K100" s="65"/>
      <c r="L100" s="65"/>
      <c r="M100" s="65"/>
      <c r="N100" s="65"/>
      <c r="O100" s="65"/>
    </row>
    <row r="101" spans="2:17">
      <c r="B101" s="91" t="s">
        <v>63</v>
      </c>
      <c r="C101" s="91"/>
      <c r="D101" s="91"/>
      <c r="E101" s="91"/>
      <c r="F101" s="91"/>
      <c r="H101" s="66" t="s">
        <v>64</v>
      </c>
      <c r="I101" s="66"/>
      <c r="J101" s="66"/>
      <c r="K101" s="66"/>
      <c r="L101" s="66"/>
      <c r="M101" s="66"/>
      <c r="N101" s="66"/>
    </row>
    <row r="102" spans="2:17" ht="38.25">
      <c r="B102" s="47" t="s">
        <v>65</v>
      </c>
      <c r="C102" s="48" t="s">
        <v>66</v>
      </c>
      <c r="D102" s="49" t="s">
        <v>8</v>
      </c>
      <c r="E102" s="48" t="s">
        <v>15</v>
      </c>
      <c r="F102" s="48" t="s">
        <v>19</v>
      </c>
      <c r="H102" s="47" t="s">
        <v>65</v>
      </c>
      <c r="I102" s="55" t="s">
        <v>67</v>
      </c>
      <c r="J102" s="55" t="s">
        <v>82</v>
      </c>
      <c r="K102" s="55" t="s">
        <v>83</v>
      </c>
      <c r="L102" s="55" t="s">
        <v>84</v>
      </c>
      <c r="M102" s="55" t="s">
        <v>85</v>
      </c>
      <c r="N102" s="55" t="s">
        <v>86</v>
      </c>
    </row>
    <row r="103" spans="2:17">
      <c r="B103" s="50">
        <v>40179</v>
      </c>
      <c r="C103" s="68">
        <v>223.24245155000003</v>
      </c>
      <c r="D103" s="68">
        <v>91.912972329999988</v>
      </c>
      <c r="E103" s="69">
        <v>96.50051863999991</v>
      </c>
      <c r="F103" s="69">
        <v>34.82896058</v>
      </c>
      <c r="H103" s="50">
        <v>40179</v>
      </c>
      <c r="I103" s="67">
        <f>SUM(J103:N103)</f>
        <v>610.55000000000007</v>
      </c>
      <c r="J103" s="67">
        <v>91.613</v>
      </c>
      <c r="K103" s="67">
        <v>178.637</v>
      </c>
      <c r="L103" s="67">
        <v>140.92500000000001</v>
      </c>
      <c r="M103" s="67">
        <v>169.66900000000001</v>
      </c>
      <c r="N103" s="67">
        <v>29.706</v>
      </c>
    </row>
    <row r="104" spans="2:17">
      <c r="B104" s="50">
        <v>40210</v>
      </c>
      <c r="C104" s="68">
        <v>172.05726599000002</v>
      </c>
      <c r="D104" s="68">
        <v>76.449517100000008</v>
      </c>
      <c r="E104" s="69">
        <v>85.522352720000015</v>
      </c>
      <c r="F104" s="69">
        <v>10.085396170000001</v>
      </c>
      <c r="H104" s="50">
        <v>40210</v>
      </c>
      <c r="I104" s="67">
        <f t="shared" ref="I104:I167" si="9">SUM(J104:N104)</f>
        <v>615.43499999999995</v>
      </c>
      <c r="J104" s="67">
        <v>92.311999999999998</v>
      </c>
      <c r="K104" s="67">
        <v>179.989</v>
      </c>
      <c r="L104" s="67">
        <v>142.08199999999999</v>
      </c>
      <c r="M104" s="67">
        <v>170.99299999999999</v>
      </c>
      <c r="N104" s="67">
        <v>30.059000000000001</v>
      </c>
    </row>
    <row r="105" spans="2:17">
      <c r="B105" s="50">
        <v>40238</v>
      </c>
      <c r="C105" s="68">
        <v>226.29550032000003</v>
      </c>
      <c r="D105" s="68">
        <v>134.62288451999999</v>
      </c>
      <c r="E105" s="69">
        <v>78.290838859999994</v>
      </c>
      <c r="F105" s="69">
        <v>13.381776940000002</v>
      </c>
      <c r="H105" s="50">
        <v>40238</v>
      </c>
      <c r="I105" s="67">
        <f t="shared" si="9"/>
        <v>623</v>
      </c>
      <c r="J105" s="67">
        <v>93.653999999999996</v>
      </c>
      <c r="K105" s="67">
        <v>182.07599999999999</v>
      </c>
      <c r="L105" s="67">
        <v>143.78700000000001</v>
      </c>
      <c r="M105" s="67">
        <v>172.92</v>
      </c>
      <c r="N105" s="67">
        <v>30.562999999999999</v>
      </c>
    </row>
    <row r="106" spans="2:17">
      <c r="B106" s="50">
        <v>40269</v>
      </c>
      <c r="C106" s="68">
        <v>217.37344139000004</v>
      </c>
      <c r="D106" s="68">
        <v>122.88210101</v>
      </c>
      <c r="E106" s="69">
        <v>73.879186839999988</v>
      </c>
      <c r="F106" s="69">
        <v>20.612153540000001</v>
      </c>
      <c r="H106" s="50">
        <v>40269</v>
      </c>
      <c r="I106" s="67">
        <f t="shared" si="9"/>
        <v>629.69600000000003</v>
      </c>
      <c r="J106" s="67">
        <v>94.820999999999998</v>
      </c>
      <c r="K106" s="67">
        <v>183.74600000000001</v>
      </c>
      <c r="L106" s="67">
        <v>145.422</v>
      </c>
      <c r="M106" s="67">
        <v>174.797</v>
      </c>
      <c r="N106" s="67">
        <v>30.91</v>
      </c>
    </row>
    <row r="107" spans="2:17">
      <c r="B107" s="50">
        <v>40299</v>
      </c>
      <c r="C107" s="68">
        <v>170.59190129999993</v>
      </c>
      <c r="D107" s="68">
        <v>65.781334090000001</v>
      </c>
      <c r="E107" s="69">
        <v>88.151503820000002</v>
      </c>
      <c r="F107" s="69">
        <v>16.659063390000004</v>
      </c>
      <c r="H107" s="50">
        <v>40299</v>
      </c>
      <c r="I107" s="67">
        <f t="shared" si="9"/>
        <v>635.26400000000001</v>
      </c>
      <c r="J107" s="67">
        <v>95.772999999999996</v>
      </c>
      <c r="K107" s="67">
        <v>185.49</v>
      </c>
      <c r="L107" s="67">
        <v>146.43100000000001</v>
      </c>
      <c r="M107" s="67">
        <v>176.35300000000001</v>
      </c>
      <c r="N107" s="67">
        <v>31.216999999999999</v>
      </c>
    </row>
    <row r="108" spans="2:17">
      <c r="B108" s="50">
        <v>40330</v>
      </c>
      <c r="C108" s="68">
        <v>189.76779877999999</v>
      </c>
      <c r="D108" s="68">
        <v>78.238652860000002</v>
      </c>
      <c r="E108" s="69">
        <v>94.270749629999997</v>
      </c>
      <c r="F108" s="69">
        <v>17.258374589999999</v>
      </c>
      <c r="H108" s="50">
        <v>40330</v>
      </c>
      <c r="I108" s="67">
        <f t="shared" si="9"/>
        <v>640.81700000000001</v>
      </c>
      <c r="J108" s="67">
        <v>96.71</v>
      </c>
      <c r="K108" s="67">
        <v>187.048</v>
      </c>
      <c r="L108" s="67">
        <v>147.61699999999999</v>
      </c>
      <c r="M108" s="67">
        <v>177.864</v>
      </c>
      <c r="N108" s="67">
        <v>31.577999999999999</v>
      </c>
    </row>
    <row r="109" spans="2:17">
      <c r="B109" s="50">
        <v>40360</v>
      </c>
      <c r="C109" s="68">
        <v>179.17206733000003</v>
      </c>
      <c r="D109" s="68">
        <v>74.367832500000006</v>
      </c>
      <c r="E109" s="69">
        <v>83.881865560000008</v>
      </c>
      <c r="F109" s="69">
        <v>20.922369270000001</v>
      </c>
      <c r="H109" s="50">
        <v>40360</v>
      </c>
      <c r="I109" s="67">
        <f t="shared" si="9"/>
        <v>646.38699999999994</v>
      </c>
      <c r="J109" s="67">
        <v>97.655000000000001</v>
      </c>
      <c r="K109" s="67">
        <v>188.559</v>
      </c>
      <c r="L109" s="67">
        <v>148.798</v>
      </c>
      <c r="M109" s="67">
        <v>179.34899999999999</v>
      </c>
      <c r="N109" s="67">
        <v>32.026000000000003</v>
      </c>
    </row>
    <row r="110" spans="2:17">
      <c r="B110" s="50">
        <v>40391</v>
      </c>
      <c r="C110" s="68">
        <v>161.32683863000005</v>
      </c>
      <c r="D110" s="68">
        <v>70.562462669999988</v>
      </c>
      <c r="E110" s="69">
        <v>72.929503859999997</v>
      </c>
      <c r="F110" s="69">
        <v>17.834872099999998</v>
      </c>
      <c r="H110" s="50">
        <v>40391</v>
      </c>
      <c r="I110" s="67">
        <f t="shared" si="9"/>
        <v>653.44499999999994</v>
      </c>
      <c r="J110" s="67">
        <v>98.66</v>
      </c>
      <c r="K110" s="67">
        <v>190.505</v>
      </c>
      <c r="L110" s="67">
        <v>150.32400000000001</v>
      </c>
      <c r="M110" s="67">
        <v>181.374</v>
      </c>
      <c r="N110" s="67">
        <v>32.582000000000001</v>
      </c>
    </row>
    <row r="111" spans="2:17">
      <c r="B111" s="50">
        <v>40422</v>
      </c>
      <c r="C111" s="68">
        <v>177.42931833</v>
      </c>
      <c r="D111" s="68">
        <v>75.067508799999999</v>
      </c>
      <c r="E111" s="69">
        <v>84.954867320000005</v>
      </c>
      <c r="F111" s="69">
        <v>17.40694221</v>
      </c>
      <c r="H111" s="50">
        <v>40422</v>
      </c>
      <c r="I111" s="67">
        <f t="shared" si="9"/>
        <v>662.68899999999996</v>
      </c>
      <c r="J111" s="67">
        <v>100.25700000000001</v>
      </c>
      <c r="K111" s="67">
        <v>193.03700000000001</v>
      </c>
      <c r="L111" s="67">
        <v>152.29</v>
      </c>
      <c r="M111" s="67">
        <v>183.93600000000001</v>
      </c>
      <c r="N111" s="67">
        <v>33.168999999999997</v>
      </c>
    </row>
    <row r="112" spans="2:17">
      <c r="B112" s="50">
        <v>40452</v>
      </c>
      <c r="C112" s="68">
        <v>175.41838303</v>
      </c>
      <c r="D112" s="68">
        <v>72.728670840000007</v>
      </c>
      <c r="E112" s="69">
        <v>85.788843999999997</v>
      </c>
      <c r="F112" s="69">
        <v>16.900868189999997</v>
      </c>
      <c r="H112" s="50">
        <v>40452</v>
      </c>
      <c r="I112" s="67">
        <f t="shared" si="9"/>
        <v>668.50499999999988</v>
      </c>
      <c r="J112" s="67">
        <v>101.09399999999999</v>
      </c>
      <c r="K112" s="67">
        <v>194.94499999999999</v>
      </c>
      <c r="L112" s="67">
        <v>153.56399999999999</v>
      </c>
      <c r="M112" s="67">
        <v>185.29599999999999</v>
      </c>
      <c r="N112" s="67">
        <v>33.606000000000002</v>
      </c>
    </row>
    <row r="113" spans="2:14">
      <c r="B113" s="50">
        <v>40483</v>
      </c>
      <c r="C113" s="68">
        <v>176.18531104999997</v>
      </c>
      <c r="D113" s="68">
        <v>74.54498117</v>
      </c>
      <c r="E113" s="69">
        <v>80.007886439999993</v>
      </c>
      <c r="F113" s="69">
        <v>21.632443440000003</v>
      </c>
      <c r="H113" s="50">
        <v>40483</v>
      </c>
      <c r="I113" s="67">
        <f t="shared" si="9"/>
        <v>674.65899999999999</v>
      </c>
      <c r="J113" s="67">
        <v>102.19199999999999</v>
      </c>
      <c r="K113" s="67">
        <v>196.42599999999999</v>
      </c>
      <c r="L113" s="67">
        <v>154.946</v>
      </c>
      <c r="M113" s="67">
        <v>187.1</v>
      </c>
      <c r="N113" s="67">
        <v>33.994999999999997</v>
      </c>
    </row>
    <row r="114" spans="2:14">
      <c r="B114" s="50">
        <v>40513</v>
      </c>
      <c r="C114" s="68">
        <v>192.82055217999999</v>
      </c>
      <c r="D114" s="68">
        <v>77.206599789999999</v>
      </c>
      <c r="E114" s="69">
        <v>97.166199699999993</v>
      </c>
      <c r="F114" s="69">
        <v>18.447752690000002</v>
      </c>
      <c r="H114" s="50">
        <v>40513</v>
      </c>
      <c r="I114" s="67">
        <f t="shared" si="9"/>
        <v>678.90500000000009</v>
      </c>
      <c r="J114" s="67">
        <v>102.661</v>
      </c>
      <c r="K114" s="67">
        <v>197.75700000000001</v>
      </c>
      <c r="L114" s="67">
        <v>155.90799999999999</v>
      </c>
      <c r="M114" s="67">
        <v>188.268</v>
      </c>
      <c r="N114" s="67">
        <v>34.311</v>
      </c>
    </row>
    <row r="115" spans="2:14">
      <c r="B115" s="50">
        <v>40544</v>
      </c>
      <c r="C115" s="68">
        <v>211.43047800000005</v>
      </c>
      <c r="D115" s="68">
        <v>100.38771184000001</v>
      </c>
      <c r="E115" s="69">
        <v>98.677164520000034</v>
      </c>
      <c r="F115" s="69">
        <v>12.365601640000003</v>
      </c>
      <c r="G115" s="51">
        <f>+C115/C103-1</f>
        <v>-5.2910965042660907E-2</v>
      </c>
      <c r="H115" s="50">
        <v>40544</v>
      </c>
      <c r="I115" s="67">
        <f t="shared" si="9"/>
        <v>688.08699999999999</v>
      </c>
      <c r="J115" s="67">
        <v>103.904</v>
      </c>
      <c r="K115" s="67">
        <v>200.13499999999999</v>
      </c>
      <c r="L115" s="67">
        <v>157.786</v>
      </c>
      <c r="M115" s="67">
        <v>190.773</v>
      </c>
      <c r="N115" s="67">
        <v>35.488999999999997</v>
      </c>
    </row>
    <row r="116" spans="2:14">
      <c r="B116" s="50">
        <v>40575</v>
      </c>
      <c r="C116" s="68">
        <v>193.59771147999993</v>
      </c>
      <c r="D116" s="68">
        <v>87.138260029999998</v>
      </c>
      <c r="E116" s="69">
        <v>95.382301779999963</v>
      </c>
      <c r="F116" s="69">
        <v>11.077149670000003</v>
      </c>
      <c r="G116" s="51">
        <f t="shared" ref="G116:G179" si="10">+C116/C104-1</f>
        <v>0.1251934660594447</v>
      </c>
      <c r="H116" s="50">
        <v>40575</v>
      </c>
      <c r="I116" s="67">
        <f t="shared" si="9"/>
        <v>699.44600000000003</v>
      </c>
      <c r="J116" s="67">
        <v>105.86</v>
      </c>
      <c r="K116" s="67">
        <v>202.93199999999999</v>
      </c>
      <c r="L116" s="67">
        <v>160.227</v>
      </c>
      <c r="M116" s="67">
        <v>194.143</v>
      </c>
      <c r="N116" s="67">
        <v>36.283999999999999</v>
      </c>
    </row>
    <row r="117" spans="2:14">
      <c r="B117" s="50">
        <v>40603</v>
      </c>
      <c r="C117" s="68">
        <v>261.02768484999996</v>
      </c>
      <c r="D117" s="68">
        <v>164.37964065000003</v>
      </c>
      <c r="E117" s="69">
        <v>84.868652980000007</v>
      </c>
      <c r="F117" s="69">
        <v>11.779391220000001</v>
      </c>
      <c r="G117" s="51">
        <f t="shared" si="10"/>
        <v>0.15348155169186239</v>
      </c>
      <c r="H117" s="50">
        <v>40603</v>
      </c>
      <c r="I117" s="67">
        <f t="shared" si="9"/>
        <v>710.49000000000012</v>
      </c>
      <c r="J117" s="67">
        <v>107.59699999999999</v>
      </c>
      <c r="K117" s="67">
        <v>206.10900000000001</v>
      </c>
      <c r="L117" s="67">
        <v>162.43700000000001</v>
      </c>
      <c r="M117" s="67">
        <v>197.45</v>
      </c>
      <c r="N117" s="67">
        <v>36.896999999999998</v>
      </c>
    </row>
    <row r="118" spans="2:14">
      <c r="B118" s="50">
        <v>40634</v>
      </c>
      <c r="C118" s="68">
        <v>260.50067915999995</v>
      </c>
      <c r="D118" s="68">
        <v>151.36336304999998</v>
      </c>
      <c r="E118" s="69">
        <v>79.866332679999999</v>
      </c>
      <c r="F118" s="69">
        <v>29.270983430000005</v>
      </c>
      <c r="G118" s="51">
        <f t="shared" si="10"/>
        <v>0.19840159632299925</v>
      </c>
      <c r="H118" s="50">
        <v>40634</v>
      </c>
      <c r="I118" s="67">
        <f t="shared" si="9"/>
        <v>717.40800000000002</v>
      </c>
      <c r="J118" s="67">
        <v>108.86199999999999</v>
      </c>
      <c r="K118" s="67">
        <v>207.845</v>
      </c>
      <c r="L118" s="67">
        <v>163.61000000000001</v>
      </c>
      <c r="M118" s="67">
        <v>199.809</v>
      </c>
      <c r="N118" s="67">
        <v>37.281999999999996</v>
      </c>
    </row>
    <row r="119" spans="2:14">
      <c r="B119" s="50">
        <v>40664</v>
      </c>
      <c r="C119" s="68">
        <v>211.21054451999998</v>
      </c>
      <c r="D119" s="68">
        <v>94.632900549999974</v>
      </c>
      <c r="E119" s="69">
        <v>97.556168789999987</v>
      </c>
      <c r="F119" s="69">
        <v>19.021475180000003</v>
      </c>
      <c r="G119" s="51">
        <f t="shared" si="10"/>
        <v>0.23810417089243185</v>
      </c>
      <c r="H119" s="50">
        <v>40664</v>
      </c>
      <c r="I119" s="67">
        <f t="shared" si="9"/>
        <v>725.72199999999998</v>
      </c>
      <c r="J119" s="67">
        <v>110.622</v>
      </c>
      <c r="K119" s="67">
        <v>210.155</v>
      </c>
      <c r="L119" s="67">
        <v>165.02699999999999</v>
      </c>
      <c r="M119" s="67">
        <v>202.101</v>
      </c>
      <c r="N119" s="67">
        <v>37.817</v>
      </c>
    </row>
    <row r="120" spans="2:14">
      <c r="B120" s="50">
        <v>40695</v>
      </c>
      <c r="C120" s="68">
        <v>205.93799692000002</v>
      </c>
      <c r="D120" s="68">
        <v>94.408103229999995</v>
      </c>
      <c r="E120" s="69">
        <v>93.22313942000001</v>
      </c>
      <c r="F120" s="69">
        <v>18.306754270000006</v>
      </c>
      <c r="G120" s="51">
        <f t="shared" si="10"/>
        <v>8.5210442677613241E-2</v>
      </c>
      <c r="H120" s="50">
        <v>40695</v>
      </c>
      <c r="I120" s="67">
        <f t="shared" si="9"/>
        <v>733.04799999999989</v>
      </c>
      <c r="J120" s="67">
        <v>111.73399999999999</v>
      </c>
      <c r="K120" s="67">
        <v>212.06899999999999</v>
      </c>
      <c r="L120" s="67">
        <v>166.61699999999999</v>
      </c>
      <c r="M120" s="67">
        <v>204.43</v>
      </c>
      <c r="N120" s="67">
        <v>38.198</v>
      </c>
    </row>
    <row r="121" spans="2:14">
      <c r="B121" s="50">
        <v>40725</v>
      </c>
      <c r="C121" s="68">
        <v>194.2445166</v>
      </c>
      <c r="D121" s="68">
        <v>91.419893330000008</v>
      </c>
      <c r="E121" s="69">
        <v>85.984720970000012</v>
      </c>
      <c r="F121" s="69">
        <v>16.839902299999999</v>
      </c>
      <c r="G121" s="51">
        <f t="shared" si="10"/>
        <v>8.4122762518777261E-2</v>
      </c>
      <c r="H121" s="50">
        <v>40725</v>
      </c>
      <c r="I121" s="67">
        <f t="shared" si="9"/>
        <v>737.82499999999993</v>
      </c>
      <c r="J121" s="67">
        <v>112.57599999999999</v>
      </c>
      <c r="K121" s="67">
        <v>213.09399999999999</v>
      </c>
      <c r="L121" s="67">
        <v>167.57499999999999</v>
      </c>
      <c r="M121" s="67">
        <v>206.084</v>
      </c>
      <c r="N121" s="67">
        <v>38.496000000000002</v>
      </c>
    </row>
    <row r="122" spans="2:14">
      <c r="B122" s="50">
        <v>40756</v>
      </c>
      <c r="C122" s="68">
        <v>225.09866449999996</v>
      </c>
      <c r="D122" s="68">
        <v>93.770276919999972</v>
      </c>
      <c r="E122" s="69">
        <v>105.70620651999998</v>
      </c>
      <c r="F122" s="69">
        <v>25.622181059999996</v>
      </c>
      <c r="G122" s="51">
        <f t="shared" si="10"/>
        <v>0.39529582561435639</v>
      </c>
      <c r="H122" s="50">
        <v>40756</v>
      </c>
      <c r="I122" s="67">
        <f t="shared" si="9"/>
        <v>743.46199999999999</v>
      </c>
      <c r="J122" s="67">
        <v>113.49299999999999</v>
      </c>
      <c r="K122" s="67">
        <v>214.786</v>
      </c>
      <c r="L122" s="67">
        <v>168.44399999999999</v>
      </c>
      <c r="M122" s="67">
        <v>207.994</v>
      </c>
      <c r="N122" s="67">
        <v>38.744999999999997</v>
      </c>
    </row>
    <row r="123" spans="2:14">
      <c r="B123" s="50">
        <v>40787</v>
      </c>
      <c r="C123" s="68">
        <v>209.26133233999997</v>
      </c>
      <c r="D123" s="68">
        <v>96.228102459999988</v>
      </c>
      <c r="E123" s="69">
        <v>94.782229409999985</v>
      </c>
      <c r="F123" s="69">
        <v>18.251000469999997</v>
      </c>
      <c r="G123" s="51">
        <f t="shared" si="10"/>
        <v>0.17940673114009131</v>
      </c>
      <c r="H123" s="50">
        <v>40787</v>
      </c>
      <c r="I123" s="67">
        <f t="shared" si="9"/>
        <v>749.87400000000002</v>
      </c>
      <c r="J123" s="67">
        <v>114.608</v>
      </c>
      <c r="K123" s="67">
        <v>216.577</v>
      </c>
      <c r="L123" s="67">
        <v>169.71899999999999</v>
      </c>
      <c r="M123" s="67">
        <v>209.876</v>
      </c>
      <c r="N123" s="67">
        <v>39.094000000000001</v>
      </c>
    </row>
    <row r="124" spans="2:14">
      <c r="B124" s="50">
        <v>40817</v>
      </c>
      <c r="C124" s="68">
        <v>193.95566593000001</v>
      </c>
      <c r="D124" s="68">
        <v>90.45610643000002</v>
      </c>
      <c r="E124" s="69">
        <v>82.503770579999994</v>
      </c>
      <c r="F124" s="69">
        <v>20.995788919999999</v>
      </c>
      <c r="G124" s="51">
        <f t="shared" si="10"/>
        <v>0.10567468802189195</v>
      </c>
      <c r="H124" s="50">
        <v>40817</v>
      </c>
      <c r="I124" s="67">
        <f t="shared" si="9"/>
        <v>756.85299999999995</v>
      </c>
      <c r="J124" s="67">
        <v>115.861</v>
      </c>
      <c r="K124" s="67">
        <v>218.48099999999999</v>
      </c>
      <c r="L124" s="67">
        <v>170.875</v>
      </c>
      <c r="M124" s="67">
        <v>212.12100000000001</v>
      </c>
      <c r="N124" s="67">
        <v>39.515000000000001</v>
      </c>
    </row>
    <row r="125" spans="2:14">
      <c r="B125" s="50">
        <v>40848</v>
      </c>
      <c r="C125" s="68">
        <v>223.16734951000001</v>
      </c>
      <c r="D125" s="68">
        <v>97.112071139999983</v>
      </c>
      <c r="E125" s="69">
        <v>102.12457894000002</v>
      </c>
      <c r="F125" s="69">
        <v>23.930699430000001</v>
      </c>
      <c r="G125" s="51">
        <f t="shared" si="10"/>
        <v>0.26666263027266179</v>
      </c>
      <c r="H125" s="50">
        <v>40848</v>
      </c>
      <c r="I125" s="67">
        <f t="shared" si="9"/>
        <v>762.53000000000009</v>
      </c>
      <c r="J125" s="67">
        <v>116.66800000000001</v>
      </c>
      <c r="K125" s="67">
        <v>220.06100000000001</v>
      </c>
      <c r="L125" s="67">
        <v>172.095</v>
      </c>
      <c r="M125" s="67">
        <v>213.87100000000001</v>
      </c>
      <c r="N125" s="67">
        <v>39.835000000000001</v>
      </c>
    </row>
    <row r="126" spans="2:14">
      <c r="B126" s="50">
        <v>40878</v>
      </c>
      <c r="C126" s="68">
        <v>227.47301510000003</v>
      </c>
      <c r="D126" s="68">
        <v>107.15349944999997</v>
      </c>
      <c r="E126" s="69">
        <v>91.976312500000049</v>
      </c>
      <c r="F126" s="69">
        <v>28.343203150000001</v>
      </c>
      <c r="G126" s="51">
        <f t="shared" si="10"/>
        <v>0.17971353431065573</v>
      </c>
      <c r="H126" s="50">
        <v>40878</v>
      </c>
      <c r="I126" s="67">
        <f t="shared" si="9"/>
        <v>767.18600000000004</v>
      </c>
      <c r="J126" s="67">
        <v>117.276</v>
      </c>
      <c r="K126" s="67">
        <v>221.36600000000001</v>
      </c>
      <c r="L126" s="67">
        <v>172.91300000000001</v>
      </c>
      <c r="M126" s="67">
        <v>215.62100000000001</v>
      </c>
      <c r="N126" s="67">
        <v>40.01</v>
      </c>
    </row>
    <row r="127" spans="2:14">
      <c r="B127" s="50">
        <v>40909</v>
      </c>
      <c r="C127" s="68">
        <v>264.35636551000005</v>
      </c>
      <c r="D127" s="68">
        <v>127.68861138</v>
      </c>
      <c r="E127" s="69">
        <v>117.20515237000002</v>
      </c>
      <c r="F127" s="69">
        <v>19.462601760000005</v>
      </c>
      <c r="G127" s="51">
        <f t="shared" si="10"/>
        <v>0.25032288632483723</v>
      </c>
      <c r="H127" s="50">
        <v>40909</v>
      </c>
      <c r="I127" s="67">
        <f t="shared" si="9"/>
        <v>779.43600000000004</v>
      </c>
      <c r="J127" s="67">
        <v>120.09</v>
      </c>
      <c r="K127" s="67">
        <v>224.88200000000001</v>
      </c>
      <c r="L127" s="67">
        <v>174.28399999999999</v>
      </c>
      <c r="M127" s="67">
        <v>219.6</v>
      </c>
      <c r="N127" s="67">
        <v>40.58</v>
      </c>
    </row>
    <row r="128" spans="2:14">
      <c r="B128" s="50">
        <v>40940</v>
      </c>
      <c r="C128" s="68">
        <v>222.05906802000004</v>
      </c>
      <c r="D128" s="68">
        <v>101.30401302000004</v>
      </c>
      <c r="E128" s="69">
        <v>97.999683079999969</v>
      </c>
      <c r="F128" s="69">
        <v>22.755371920000005</v>
      </c>
      <c r="G128" s="51">
        <f t="shared" si="10"/>
        <v>0.14701287697267218</v>
      </c>
      <c r="H128" s="50">
        <v>40940</v>
      </c>
      <c r="I128" s="67">
        <f t="shared" si="9"/>
        <v>787.68100000000004</v>
      </c>
      <c r="J128" s="67">
        <v>121.90600000000001</v>
      </c>
      <c r="K128" s="67">
        <v>227.43700000000001</v>
      </c>
      <c r="L128" s="67">
        <v>175.39099999999999</v>
      </c>
      <c r="M128" s="67">
        <v>221.99700000000001</v>
      </c>
      <c r="N128" s="67">
        <v>40.950000000000003</v>
      </c>
    </row>
    <row r="129" spans="2:14">
      <c r="B129" s="50">
        <v>40969</v>
      </c>
      <c r="C129" s="68">
        <v>350.66366485999998</v>
      </c>
      <c r="D129" s="68">
        <v>209.61623590000002</v>
      </c>
      <c r="E129" s="69">
        <v>110.00029021999997</v>
      </c>
      <c r="F129" s="69">
        <v>31.047138739999998</v>
      </c>
      <c r="G129" s="51">
        <f t="shared" si="10"/>
        <v>0.34339644877710773</v>
      </c>
      <c r="H129" s="50">
        <v>40969</v>
      </c>
      <c r="I129" s="67">
        <f t="shared" si="9"/>
        <v>795.87199999999996</v>
      </c>
      <c r="J129" s="67">
        <v>123.473</v>
      </c>
      <c r="K129" s="67">
        <v>229.8</v>
      </c>
      <c r="L129" s="67">
        <v>176.93799999999999</v>
      </c>
      <c r="M129" s="67">
        <v>224.22399999999999</v>
      </c>
      <c r="N129" s="67">
        <v>41.436999999999998</v>
      </c>
    </row>
    <row r="130" spans="2:14">
      <c r="B130" s="50">
        <v>41000</v>
      </c>
      <c r="C130" s="68">
        <v>292.2942583599999</v>
      </c>
      <c r="D130" s="68">
        <v>155.77602773999999</v>
      </c>
      <c r="E130" s="69">
        <v>102.62621045999997</v>
      </c>
      <c r="F130" s="69">
        <v>33.892020160000001</v>
      </c>
      <c r="G130" s="51">
        <f t="shared" si="10"/>
        <v>0.12204797047946392</v>
      </c>
      <c r="H130" s="50">
        <v>41000</v>
      </c>
      <c r="I130" s="67">
        <f t="shared" si="9"/>
        <v>802.07499999999993</v>
      </c>
      <c r="J130" s="67">
        <v>124.569</v>
      </c>
      <c r="K130" s="67">
        <v>231.57300000000001</v>
      </c>
      <c r="L130" s="67">
        <v>177.95599999999999</v>
      </c>
      <c r="M130" s="67">
        <v>226.137</v>
      </c>
      <c r="N130" s="67">
        <v>41.84</v>
      </c>
    </row>
    <row r="131" spans="2:14">
      <c r="B131" s="50">
        <v>41030</v>
      </c>
      <c r="C131" s="68">
        <v>218.18534663</v>
      </c>
      <c r="D131" s="68">
        <v>94.293407329999994</v>
      </c>
      <c r="E131" s="69">
        <v>94.211842959999984</v>
      </c>
      <c r="F131" s="69">
        <v>29.680096339999995</v>
      </c>
      <c r="G131" s="51">
        <f t="shared" si="10"/>
        <v>3.3022982473962292E-2</v>
      </c>
      <c r="H131" s="50">
        <v>41030</v>
      </c>
      <c r="I131" s="67">
        <f t="shared" si="9"/>
        <v>810.35500000000002</v>
      </c>
      <c r="J131" s="67">
        <v>126.02500000000001</v>
      </c>
      <c r="K131" s="67">
        <v>233.98099999999999</v>
      </c>
      <c r="L131" s="67">
        <v>179.589</v>
      </c>
      <c r="M131" s="67">
        <v>228.49100000000001</v>
      </c>
      <c r="N131" s="67">
        <v>42.268999999999998</v>
      </c>
    </row>
    <row r="132" spans="2:14">
      <c r="B132" s="50">
        <v>41061</v>
      </c>
      <c r="C132" s="68">
        <v>236.89298864999998</v>
      </c>
      <c r="D132" s="68">
        <v>115.79701647000002</v>
      </c>
      <c r="E132" s="69">
        <v>91.242260889999983</v>
      </c>
      <c r="F132" s="69">
        <v>29.85371129</v>
      </c>
      <c r="G132" s="51">
        <f t="shared" si="10"/>
        <v>0.15031219198477941</v>
      </c>
      <c r="H132" s="50">
        <v>41061</v>
      </c>
      <c r="I132" s="67">
        <f t="shared" si="9"/>
        <v>816.02100000000007</v>
      </c>
      <c r="J132" s="67">
        <v>127.098</v>
      </c>
      <c r="K132" s="67">
        <v>235.58699999999999</v>
      </c>
      <c r="L132" s="67">
        <v>180.65299999999999</v>
      </c>
      <c r="M132" s="67">
        <v>230.22800000000001</v>
      </c>
      <c r="N132" s="67">
        <v>42.454999999999998</v>
      </c>
    </row>
    <row r="133" spans="2:14">
      <c r="B133" s="50">
        <v>41091</v>
      </c>
      <c r="C133" s="68">
        <v>243.43658165000005</v>
      </c>
      <c r="D133" s="68">
        <v>111.68152692999999</v>
      </c>
      <c r="E133" s="69">
        <v>102.13365557000002</v>
      </c>
      <c r="F133" s="69">
        <v>29.621399150000002</v>
      </c>
      <c r="G133" s="51">
        <f t="shared" si="10"/>
        <v>0.25324815295197922</v>
      </c>
      <c r="H133" s="50">
        <v>41091</v>
      </c>
      <c r="I133" s="67">
        <f t="shared" si="9"/>
        <v>822.57399999999996</v>
      </c>
      <c r="J133" s="67">
        <v>128.26599999999999</v>
      </c>
      <c r="K133" s="67">
        <v>237.70400000000001</v>
      </c>
      <c r="L133" s="67">
        <v>181.86699999999999</v>
      </c>
      <c r="M133" s="67">
        <v>232.01499999999999</v>
      </c>
      <c r="N133" s="67">
        <v>42.722000000000001</v>
      </c>
    </row>
    <row r="134" spans="2:14">
      <c r="B134" s="50">
        <v>41122</v>
      </c>
      <c r="C134" s="68">
        <v>247.84411677000003</v>
      </c>
      <c r="D134" s="68">
        <v>104.65986906999998</v>
      </c>
      <c r="E134" s="69">
        <v>113.32129378000002</v>
      </c>
      <c r="F134" s="69">
        <v>29.862953919999999</v>
      </c>
      <c r="G134" s="51">
        <f t="shared" si="10"/>
        <v>0.10104658915024389</v>
      </c>
      <c r="H134" s="50">
        <v>41122</v>
      </c>
      <c r="I134" s="67">
        <f t="shared" si="9"/>
        <v>830.07600000000002</v>
      </c>
      <c r="J134" s="67">
        <v>129.66200000000001</v>
      </c>
      <c r="K134" s="67">
        <v>240.364</v>
      </c>
      <c r="L134" s="67">
        <v>182.84399999999999</v>
      </c>
      <c r="M134" s="67">
        <v>234.10400000000001</v>
      </c>
      <c r="N134" s="67">
        <v>43.101999999999997</v>
      </c>
    </row>
    <row r="135" spans="2:14">
      <c r="B135" s="50">
        <v>41153</v>
      </c>
      <c r="C135" s="68">
        <v>244.25681055000001</v>
      </c>
      <c r="D135" s="68">
        <v>114.3179935</v>
      </c>
      <c r="E135" s="69">
        <v>99.343862200000018</v>
      </c>
      <c r="F135" s="69">
        <v>30.594954849999997</v>
      </c>
      <c r="G135" s="51">
        <f t="shared" si="10"/>
        <v>0.16723337187369469</v>
      </c>
      <c r="H135" s="50">
        <v>41153</v>
      </c>
      <c r="I135" s="67">
        <f t="shared" si="9"/>
        <v>839.92100000000005</v>
      </c>
      <c r="J135" s="67">
        <v>131.94800000000001</v>
      </c>
      <c r="K135" s="67">
        <v>242.751</v>
      </c>
      <c r="L135" s="67">
        <v>185.119</v>
      </c>
      <c r="M135" s="67">
        <v>236.53299999999999</v>
      </c>
      <c r="N135" s="67">
        <v>43.57</v>
      </c>
    </row>
    <row r="136" spans="2:14">
      <c r="B136" s="50">
        <v>41183</v>
      </c>
      <c r="C136" s="68">
        <v>262.22818802</v>
      </c>
      <c r="D136" s="68">
        <v>115.51161276000001</v>
      </c>
      <c r="E136" s="69">
        <v>112.68977337999996</v>
      </c>
      <c r="F136" s="69">
        <v>34.026801880000001</v>
      </c>
      <c r="G136" s="51">
        <f t="shared" si="10"/>
        <v>0.35200065830837879</v>
      </c>
      <c r="H136" s="50">
        <v>41183</v>
      </c>
      <c r="I136" s="67">
        <f t="shared" si="9"/>
        <v>848.51099999999997</v>
      </c>
      <c r="J136" s="67">
        <v>134.35400000000001</v>
      </c>
      <c r="K136" s="67">
        <v>245.11600000000001</v>
      </c>
      <c r="L136" s="67">
        <v>186.458</v>
      </c>
      <c r="M136" s="67">
        <v>238.62100000000001</v>
      </c>
      <c r="N136" s="67">
        <v>43.962000000000003</v>
      </c>
    </row>
    <row r="137" spans="2:14">
      <c r="B137" s="50">
        <v>41214</v>
      </c>
      <c r="C137" s="68">
        <v>308.87046386000009</v>
      </c>
      <c r="D137" s="68">
        <v>121.29779331000003</v>
      </c>
      <c r="E137" s="69">
        <v>143.74457312000007</v>
      </c>
      <c r="F137" s="69">
        <v>43.828097429999993</v>
      </c>
      <c r="G137" s="51">
        <f t="shared" si="10"/>
        <v>0.38403070403522332</v>
      </c>
      <c r="H137" s="50">
        <v>41214</v>
      </c>
      <c r="I137" s="67">
        <f t="shared" si="9"/>
        <v>855.31099999999992</v>
      </c>
      <c r="J137" s="67">
        <v>135.761</v>
      </c>
      <c r="K137" s="67">
        <v>246.96199999999999</v>
      </c>
      <c r="L137" s="67">
        <v>188.012</v>
      </c>
      <c r="M137" s="67">
        <v>240.227</v>
      </c>
      <c r="N137" s="67">
        <v>44.348999999999997</v>
      </c>
    </row>
    <row r="138" spans="2:14">
      <c r="B138" s="50">
        <v>41244</v>
      </c>
      <c r="C138" s="68">
        <v>267.47315519999995</v>
      </c>
      <c r="D138" s="68">
        <v>120.10556437000001</v>
      </c>
      <c r="E138" s="69">
        <v>104.33547618</v>
      </c>
      <c r="F138" s="69">
        <v>43.03211464999999</v>
      </c>
      <c r="G138" s="51">
        <f t="shared" si="10"/>
        <v>0.17584564957041326</v>
      </c>
      <c r="H138" s="50">
        <v>41244</v>
      </c>
      <c r="I138" s="67">
        <f t="shared" si="9"/>
        <v>860.28700000000003</v>
      </c>
      <c r="J138" s="67">
        <v>136.654</v>
      </c>
      <c r="K138" s="67">
        <v>248.376</v>
      </c>
      <c r="L138" s="67">
        <v>189.119</v>
      </c>
      <c r="M138" s="67">
        <v>241.53100000000001</v>
      </c>
      <c r="N138" s="67">
        <v>44.606999999999999</v>
      </c>
    </row>
    <row r="139" spans="2:14">
      <c r="B139" s="50">
        <v>41275</v>
      </c>
      <c r="C139" s="68">
        <v>316.57280774000003</v>
      </c>
      <c r="D139" s="68">
        <v>145.16324079</v>
      </c>
      <c r="E139" s="69">
        <v>144.30698408000006</v>
      </c>
      <c r="F139" s="69">
        <v>27.102582869999999</v>
      </c>
      <c r="G139" s="51">
        <f t="shared" si="10"/>
        <v>0.19752292375961256</v>
      </c>
      <c r="H139" s="50">
        <v>41275</v>
      </c>
      <c r="I139" s="67">
        <f t="shared" si="9"/>
        <v>866.59400000000005</v>
      </c>
      <c r="J139" s="67">
        <v>137.75</v>
      </c>
      <c r="K139" s="67">
        <v>250.166</v>
      </c>
      <c r="L139" s="67">
        <v>190.238</v>
      </c>
      <c r="M139" s="67">
        <v>243.35300000000001</v>
      </c>
      <c r="N139" s="67">
        <v>45.087000000000003</v>
      </c>
    </row>
    <row r="140" spans="2:14">
      <c r="B140" s="50">
        <v>41306</v>
      </c>
      <c r="C140" s="68">
        <v>258.74602687999999</v>
      </c>
      <c r="D140" s="68">
        <v>116.02528813999997</v>
      </c>
      <c r="E140" s="69">
        <v>116.35805396000002</v>
      </c>
      <c r="F140" s="69">
        <v>26.362684779999999</v>
      </c>
      <c r="G140" s="51">
        <f t="shared" si="10"/>
        <v>0.16521261296429324</v>
      </c>
      <c r="H140" s="50">
        <v>41306</v>
      </c>
      <c r="I140" s="67">
        <f t="shared" si="9"/>
        <v>873.64200000000005</v>
      </c>
      <c r="J140" s="67">
        <v>138.9</v>
      </c>
      <c r="K140" s="67">
        <v>252.494</v>
      </c>
      <c r="L140" s="67">
        <v>191.37200000000001</v>
      </c>
      <c r="M140" s="67">
        <v>245.381</v>
      </c>
      <c r="N140" s="67">
        <v>45.494999999999997</v>
      </c>
    </row>
    <row r="141" spans="2:14">
      <c r="B141" s="50">
        <v>41334</v>
      </c>
      <c r="C141" s="68">
        <v>284.60225632999999</v>
      </c>
      <c r="D141" s="68">
        <v>152.49723655999998</v>
      </c>
      <c r="E141" s="69">
        <v>101.17751613000004</v>
      </c>
      <c r="F141" s="69">
        <v>30.927503639999998</v>
      </c>
      <c r="G141" s="51">
        <f t="shared" si="10"/>
        <v>-0.18838965980799449</v>
      </c>
      <c r="H141" s="50">
        <v>41334</v>
      </c>
      <c r="I141" s="67">
        <f t="shared" si="9"/>
        <v>879.20299999999997</v>
      </c>
      <c r="J141" s="67">
        <v>139.941</v>
      </c>
      <c r="K141" s="67">
        <v>254.16</v>
      </c>
      <c r="L141" s="67">
        <v>192.33099999999999</v>
      </c>
      <c r="M141" s="67">
        <v>246.91399999999999</v>
      </c>
      <c r="N141" s="67">
        <v>45.856999999999999</v>
      </c>
    </row>
    <row r="142" spans="2:14">
      <c r="B142" s="50">
        <v>41365</v>
      </c>
      <c r="C142" s="68">
        <v>295.38024763999988</v>
      </c>
      <c r="D142" s="68">
        <v>147.18622136999994</v>
      </c>
      <c r="E142" s="69">
        <v>103.22706316000001</v>
      </c>
      <c r="F142" s="69">
        <v>44.966963109999995</v>
      </c>
      <c r="G142" s="51">
        <f t="shared" si="10"/>
        <v>1.0557816966076494E-2</v>
      </c>
      <c r="H142" s="50">
        <v>41365</v>
      </c>
      <c r="I142" s="67">
        <f t="shared" si="9"/>
        <v>889.15099999999995</v>
      </c>
      <c r="J142" s="67">
        <v>141.482</v>
      </c>
      <c r="K142" s="67">
        <v>256.75099999999998</v>
      </c>
      <c r="L142" s="67">
        <v>195.35900000000001</v>
      </c>
      <c r="M142" s="67">
        <v>249.09200000000001</v>
      </c>
      <c r="N142" s="67">
        <v>46.466999999999999</v>
      </c>
    </row>
    <row r="143" spans="2:14">
      <c r="B143" s="50">
        <v>41395</v>
      </c>
      <c r="C143" s="68">
        <v>229.82448695999997</v>
      </c>
      <c r="D143" s="68">
        <v>102.81728105999998</v>
      </c>
      <c r="E143" s="69">
        <v>93.653959480000012</v>
      </c>
      <c r="F143" s="69">
        <v>33.353246420000005</v>
      </c>
      <c r="G143" s="51">
        <f t="shared" si="10"/>
        <v>5.3345197144415435E-2</v>
      </c>
      <c r="H143" s="50">
        <v>41395</v>
      </c>
      <c r="I143" s="67">
        <f t="shared" si="9"/>
        <v>895.40099999999995</v>
      </c>
      <c r="J143" s="67">
        <v>142.48500000000001</v>
      </c>
      <c r="K143" s="67">
        <v>258.565</v>
      </c>
      <c r="L143" s="67">
        <v>196.77500000000001</v>
      </c>
      <c r="M143" s="67">
        <v>250.81</v>
      </c>
      <c r="N143" s="67">
        <v>46.765999999999998</v>
      </c>
    </row>
    <row r="144" spans="2:14">
      <c r="B144" s="50">
        <v>41426</v>
      </c>
      <c r="C144" s="68">
        <v>238.63283595999999</v>
      </c>
      <c r="D144" s="68">
        <v>105.84317710000003</v>
      </c>
      <c r="E144" s="69">
        <v>100.23737731000001</v>
      </c>
      <c r="F144" s="69">
        <v>32.552281550000004</v>
      </c>
      <c r="G144" s="51">
        <f t="shared" si="10"/>
        <v>7.3444440880880979E-3</v>
      </c>
      <c r="H144" s="50">
        <v>41426</v>
      </c>
      <c r="I144" s="67">
        <f t="shared" si="9"/>
        <v>901.08799999999997</v>
      </c>
      <c r="J144" s="67">
        <v>143.45400000000001</v>
      </c>
      <c r="K144" s="67">
        <v>260.23200000000003</v>
      </c>
      <c r="L144" s="67">
        <v>197.82400000000001</v>
      </c>
      <c r="M144" s="67">
        <v>252.541</v>
      </c>
      <c r="N144" s="67">
        <v>47.036999999999999</v>
      </c>
    </row>
    <row r="145" spans="2:14">
      <c r="B145" s="50">
        <v>41456</v>
      </c>
      <c r="C145" s="68">
        <v>254.03308584000001</v>
      </c>
      <c r="D145" s="68">
        <v>108.48417016999998</v>
      </c>
      <c r="E145" s="69">
        <v>114.57680394000002</v>
      </c>
      <c r="F145" s="69">
        <v>30.972111729999995</v>
      </c>
      <c r="G145" s="51">
        <f t="shared" si="10"/>
        <v>4.352880786518365E-2</v>
      </c>
      <c r="H145" s="50">
        <v>41456</v>
      </c>
      <c r="I145" s="67">
        <f t="shared" si="9"/>
        <v>907.83100000000002</v>
      </c>
      <c r="J145" s="67">
        <v>144.601</v>
      </c>
      <c r="K145" s="67">
        <v>262.27</v>
      </c>
      <c r="L145" s="67">
        <v>199.30699999999999</v>
      </c>
      <c r="M145" s="67">
        <v>254.36500000000001</v>
      </c>
      <c r="N145" s="67">
        <v>47.287999999999997</v>
      </c>
    </row>
    <row r="146" spans="2:14">
      <c r="B146" s="50">
        <v>41487</v>
      </c>
      <c r="C146" s="68">
        <v>244.10400315000001</v>
      </c>
      <c r="D146" s="68">
        <v>105.60778172000001</v>
      </c>
      <c r="E146" s="69">
        <v>106.11889432999997</v>
      </c>
      <c r="F146" s="69">
        <v>32.377327100000002</v>
      </c>
      <c r="G146" s="51">
        <f t="shared" si="10"/>
        <v>-1.5090588668162153E-2</v>
      </c>
      <c r="H146" s="50">
        <v>41487</v>
      </c>
      <c r="I146" s="67">
        <f t="shared" si="9"/>
        <v>914.34299999999996</v>
      </c>
      <c r="J146" s="67">
        <v>145.59100000000001</v>
      </c>
      <c r="K146" s="67">
        <v>264.48200000000003</v>
      </c>
      <c r="L146" s="67">
        <v>200.45699999999999</v>
      </c>
      <c r="M146" s="67">
        <v>256.27800000000002</v>
      </c>
      <c r="N146" s="67">
        <v>47.534999999999997</v>
      </c>
    </row>
    <row r="147" spans="2:14">
      <c r="B147" s="50">
        <v>41518</v>
      </c>
      <c r="C147" s="68">
        <v>282.25007409</v>
      </c>
      <c r="D147" s="68">
        <v>128.56151217999999</v>
      </c>
      <c r="E147" s="69">
        <v>117.06805621999997</v>
      </c>
      <c r="F147" s="69">
        <v>36.620505689999987</v>
      </c>
      <c r="G147" s="51">
        <f t="shared" si="10"/>
        <v>0.15554638355610018</v>
      </c>
      <c r="H147" s="50">
        <v>41518</v>
      </c>
      <c r="I147" s="67">
        <f t="shared" si="9"/>
        <v>920.79000000000019</v>
      </c>
      <c r="J147" s="67">
        <v>146.72999999999999</v>
      </c>
      <c r="K147" s="67">
        <v>266.69200000000001</v>
      </c>
      <c r="L147" s="67">
        <v>201.518</v>
      </c>
      <c r="M147" s="67">
        <v>258.01600000000002</v>
      </c>
      <c r="N147" s="67">
        <v>47.834000000000003</v>
      </c>
    </row>
    <row r="148" spans="2:14">
      <c r="B148" s="50">
        <v>41548</v>
      </c>
      <c r="C148" s="68">
        <v>263.90846439999996</v>
      </c>
      <c r="D148" s="68">
        <v>114.2673535</v>
      </c>
      <c r="E148" s="69">
        <v>114.15545211999992</v>
      </c>
      <c r="F148" s="69">
        <v>35.485658780000009</v>
      </c>
      <c r="G148" s="51">
        <f t="shared" si="10"/>
        <v>6.4076878717240771E-3</v>
      </c>
      <c r="H148" s="50">
        <v>41548</v>
      </c>
      <c r="I148" s="67">
        <f t="shared" si="9"/>
        <v>927.24200000000008</v>
      </c>
      <c r="J148" s="67">
        <v>147.87299999999999</v>
      </c>
      <c r="K148" s="67">
        <v>268.53500000000003</v>
      </c>
      <c r="L148" s="67">
        <v>202.68700000000001</v>
      </c>
      <c r="M148" s="67">
        <v>260.03800000000001</v>
      </c>
      <c r="N148" s="67">
        <v>48.109000000000002</v>
      </c>
    </row>
    <row r="149" spans="2:14">
      <c r="B149" s="50">
        <v>41579</v>
      </c>
      <c r="C149" s="68">
        <v>283.42686117</v>
      </c>
      <c r="D149" s="68">
        <v>111.34369180000002</v>
      </c>
      <c r="E149" s="69">
        <v>130.07387283</v>
      </c>
      <c r="F149" s="69">
        <v>42.009296540000001</v>
      </c>
      <c r="G149" s="51">
        <f t="shared" si="10"/>
        <v>-8.2376289309206263E-2</v>
      </c>
      <c r="H149" s="50">
        <v>41579</v>
      </c>
      <c r="I149" s="67">
        <f t="shared" si="9"/>
        <v>932.40200000000004</v>
      </c>
      <c r="J149" s="67">
        <v>148.75399999999999</v>
      </c>
      <c r="K149" s="67">
        <v>270.38900000000001</v>
      </c>
      <c r="L149" s="67">
        <v>203.54</v>
      </c>
      <c r="M149" s="67">
        <v>261.40100000000001</v>
      </c>
      <c r="N149" s="67">
        <v>48.317999999999998</v>
      </c>
    </row>
    <row r="150" spans="2:14">
      <c r="B150" s="50">
        <v>41609</v>
      </c>
      <c r="C150" s="68">
        <v>303.07248388999994</v>
      </c>
      <c r="D150" s="68">
        <v>119.96422194999998</v>
      </c>
      <c r="E150" s="69">
        <v>133.29029091999993</v>
      </c>
      <c r="F150" s="69">
        <v>49.817971019999995</v>
      </c>
      <c r="G150" s="51">
        <f t="shared" si="10"/>
        <v>0.13309495924322201</v>
      </c>
      <c r="H150" s="50">
        <v>41609</v>
      </c>
      <c r="I150" s="67">
        <f t="shared" si="9"/>
        <v>936.56600000000003</v>
      </c>
      <c r="J150" s="67">
        <v>149.28899999999999</v>
      </c>
      <c r="K150" s="67">
        <v>271.721</v>
      </c>
      <c r="L150" s="67">
        <v>204.18</v>
      </c>
      <c r="M150" s="67">
        <v>262.94299999999998</v>
      </c>
      <c r="N150" s="67">
        <v>48.433</v>
      </c>
    </row>
    <row r="151" spans="2:14">
      <c r="B151" s="50">
        <v>41640</v>
      </c>
      <c r="C151" s="68">
        <v>327.46695123000006</v>
      </c>
      <c r="D151" s="68">
        <v>142.73439662999999</v>
      </c>
      <c r="E151" s="69">
        <v>156.73162491000011</v>
      </c>
      <c r="F151" s="69">
        <v>28.000929689999992</v>
      </c>
      <c r="G151" s="51">
        <f t="shared" si="10"/>
        <v>3.44127582143674E-2</v>
      </c>
      <c r="H151" s="50">
        <v>41640</v>
      </c>
      <c r="I151" s="67">
        <f t="shared" si="9"/>
        <v>942.60199999999998</v>
      </c>
      <c r="J151" s="67">
        <v>150.16</v>
      </c>
      <c r="K151" s="67">
        <v>273.69099999999997</v>
      </c>
      <c r="L151" s="67">
        <v>205.36199999999999</v>
      </c>
      <c r="M151" s="67">
        <v>264.7</v>
      </c>
      <c r="N151" s="67">
        <v>48.689</v>
      </c>
    </row>
    <row r="152" spans="2:14">
      <c r="B152" s="50">
        <v>41671</v>
      </c>
      <c r="C152" s="68">
        <v>265.65476265999996</v>
      </c>
      <c r="D152" s="68">
        <v>125.79400308</v>
      </c>
      <c r="E152" s="69">
        <v>118.66369803999993</v>
      </c>
      <c r="F152" s="69">
        <v>21.197061540000011</v>
      </c>
      <c r="G152" s="51">
        <f t="shared" si="10"/>
        <v>2.6700838128054016E-2</v>
      </c>
      <c r="H152" s="50">
        <v>41671</v>
      </c>
      <c r="I152" s="67">
        <f t="shared" si="9"/>
        <v>950.47</v>
      </c>
      <c r="J152" s="67">
        <v>151.505</v>
      </c>
      <c r="K152" s="67">
        <v>275.99099999999999</v>
      </c>
      <c r="L152" s="67">
        <v>206.98500000000001</v>
      </c>
      <c r="M152" s="67">
        <v>266.97800000000001</v>
      </c>
      <c r="N152" s="67">
        <v>49.011000000000003</v>
      </c>
    </row>
    <row r="153" spans="2:14">
      <c r="B153" s="50">
        <v>41699</v>
      </c>
      <c r="C153" s="68">
        <v>322.12339638999998</v>
      </c>
      <c r="D153" s="68">
        <v>199.49094292000007</v>
      </c>
      <c r="E153" s="69">
        <v>108.32151890999992</v>
      </c>
      <c r="F153" s="69">
        <v>14.310934560000003</v>
      </c>
      <c r="G153" s="51">
        <f t="shared" si="10"/>
        <v>0.1318371138157588</v>
      </c>
      <c r="H153" s="50">
        <v>41699</v>
      </c>
      <c r="I153" s="67">
        <f t="shared" si="9"/>
        <v>957.08699999999999</v>
      </c>
      <c r="J153" s="67">
        <v>152.51</v>
      </c>
      <c r="K153" s="67">
        <v>278.01</v>
      </c>
      <c r="L153" s="67">
        <v>208.381</v>
      </c>
      <c r="M153" s="67">
        <v>268.88400000000001</v>
      </c>
      <c r="N153" s="67">
        <v>49.302</v>
      </c>
    </row>
    <row r="154" spans="2:14">
      <c r="B154" s="50">
        <v>41730</v>
      </c>
      <c r="C154" s="68">
        <v>318.55783429000002</v>
      </c>
      <c r="D154" s="68">
        <v>158.73978183999998</v>
      </c>
      <c r="E154" s="69">
        <v>116.02994817000004</v>
      </c>
      <c r="F154" s="69">
        <v>43.788104279999992</v>
      </c>
      <c r="G154" s="51">
        <f t="shared" si="10"/>
        <v>7.8466948400179648E-2</v>
      </c>
      <c r="H154" s="50">
        <v>41730</v>
      </c>
      <c r="I154" s="67">
        <f t="shared" si="9"/>
        <v>962.85699999999997</v>
      </c>
      <c r="J154" s="67">
        <v>153.56200000000001</v>
      </c>
      <c r="K154" s="67">
        <v>279.75299999999999</v>
      </c>
      <c r="L154" s="67">
        <v>209.261</v>
      </c>
      <c r="M154" s="67">
        <v>270.714</v>
      </c>
      <c r="N154" s="67">
        <v>49.567</v>
      </c>
    </row>
    <row r="155" spans="2:14">
      <c r="B155" s="50">
        <v>41760</v>
      </c>
      <c r="C155" s="68">
        <v>256.96850556999999</v>
      </c>
      <c r="D155" s="68">
        <v>105.41122646999999</v>
      </c>
      <c r="E155" s="69">
        <v>115.58128465000001</v>
      </c>
      <c r="F155" s="69">
        <v>35.975994450000009</v>
      </c>
      <c r="G155" s="51">
        <f t="shared" si="10"/>
        <v>0.11810760014760446</v>
      </c>
      <c r="H155" s="50">
        <v>41760</v>
      </c>
      <c r="I155" s="67">
        <f t="shared" si="9"/>
        <v>970.02</v>
      </c>
      <c r="J155" s="67">
        <v>154.87</v>
      </c>
      <c r="K155" s="67">
        <v>281.90800000000002</v>
      </c>
      <c r="L155" s="67">
        <v>210.471</v>
      </c>
      <c r="M155" s="67">
        <v>272.88400000000001</v>
      </c>
      <c r="N155" s="67">
        <v>49.887</v>
      </c>
    </row>
    <row r="156" spans="2:14">
      <c r="B156" s="50">
        <v>41791</v>
      </c>
      <c r="C156" s="68">
        <v>259.50164469999993</v>
      </c>
      <c r="D156" s="68">
        <v>102.30596725999997</v>
      </c>
      <c r="E156" s="69">
        <v>125.08986594999992</v>
      </c>
      <c r="F156" s="69">
        <v>32.105811490000001</v>
      </c>
      <c r="G156" s="51">
        <f t="shared" si="10"/>
        <v>8.7451538913521532E-2</v>
      </c>
      <c r="H156" s="50">
        <v>41791</v>
      </c>
      <c r="I156" s="67">
        <f t="shared" si="9"/>
        <v>976.49199999999996</v>
      </c>
      <c r="J156" s="67">
        <v>155.94</v>
      </c>
      <c r="K156" s="67">
        <v>283.74400000000003</v>
      </c>
      <c r="L156" s="67">
        <v>211.58500000000001</v>
      </c>
      <c r="M156" s="67">
        <v>275.03199999999998</v>
      </c>
      <c r="N156" s="67">
        <v>50.191000000000003</v>
      </c>
    </row>
    <row r="157" spans="2:14">
      <c r="B157" s="50">
        <v>41821</v>
      </c>
      <c r="C157" s="68">
        <v>264.37601724999996</v>
      </c>
      <c r="D157" s="68">
        <v>108.02604960999999</v>
      </c>
      <c r="E157" s="69">
        <v>122.43712915</v>
      </c>
      <c r="F157" s="69">
        <v>33.912838489999999</v>
      </c>
      <c r="G157" s="51">
        <f t="shared" si="10"/>
        <v>4.0714898910901409E-2</v>
      </c>
      <c r="H157" s="50">
        <v>41821</v>
      </c>
      <c r="I157" s="67">
        <f t="shared" si="9"/>
        <v>983.8660000000001</v>
      </c>
      <c r="J157" s="67">
        <v>157.155</v>
      </c>
      <c r="K157" s="67">
        <v>285.91000000000003</v>
      </c>
      <c r="L157" s="67">
        <v>212.77699999999999</v>
      </c>
      <c r="M157" s="67">
        <v>277.47000000000003</v>
      </c>
      <c r="N157" s="67">
        <v>50.554000000000002</v>
      </c>
    </row>
    <row r="158" spans="2:14">
      <c r="B158" s="50">
        <v>41852</v>
      </c>
      <c r="C158" s="68">
        <v>368.13832671999995</v>
      </c>
      <c r="D158" s="68">
        <v>104.85097082</v>
      </c>
      <c r="E158" s="69">
        <v>234.33594057000002</v>
      </c>
      <c r="F158" s="69">
        <v>28.95141533</v>
      </c>
      <c r="G158" s="51">
        <f t="shared" si="10"/>
        <v>0.50812080903803047</v>
      </c>
      <c r="H158" s="50">
        <v>41852</v>
      </c>
      <c r="I158" s="67">
        <f t="shared" si="9"/>
        <v>992.21499999999992</v>
      </c>
      <c r="J158" s="67">
        <v>158.25800000000001</v>
      </c>
      <c r="K158" s="67">
        <v>288.95400000000001</v>
      </c>
      <c r="L158" s="67">
        <v>214.179</v>
      </c>
      <c r="M158" s="67">
        <v>279.84100000000001</v>
      </c>
      <c r="N158" s="67">
        <v>50.982999999999997</v>
      </c>
    </row>
    <row r="159" spans="2:14">
      <c r="B159" s="50">
        <v>41883</v>
      </c>
      <c r="C159" s="68">
        <v>305.99387239999999</v>
      </c>
      <c r="D159" s="68">
        <v>108.00579271999999</v>
      </c>
      <c r="E159" s="69">
        <v>157.00083476000003</v>
      </c>
      <c r="F159" s="69">
        <v>40.987244919999995</v>
      </c>
      <c r="G159" s="51">
        <f t="shared" si="10"/>
        <v>8.4123266881513281E-2</v>
      </c>
      <c r="H159" s="50">
        <v>41883</v>
      </c>
      <c r="I159" s="67">
        <f t="shared" si="9"/>
        <v>1000.192</v>
      </c>
      <c r="J159" s="67">
        <v>159.54400000000001</v>
      </c>
      <c r="K159" s="67">
        <v>291.14</v>
      </c>
      <c r="L159" s="67">
        <v>215.547</v>
      </c>
      <c r="M159" s="67">
        <v>282.59100000000001</v>
      </c>
      <c r="N159" s="67">
        <v>51.37</v>
      </c>
    </row>
    <row r="160" spans="2:14">
      <c r="B160" s="50">
        <v>41913</v>
      </c>
      <c r="C160" s="68">
        <v>283.93384957999996</v>
      </c>
      <c r="D160" s="68">
        <v>113.44389407</v>
      </c>
      <c r="E160" s="69">
        <v>131.50932646000001</v>
      </c>
      <c r="F160" s="69">
        <v>38.980629050000005</v>
      </c>
      <c r="G160" s="51">
        <f t="shared" si="10"/>
        <v>7.5880041307231361E-2</v>
      </c>
      <c r="H160" s="50">
        <v>41913</v>
      </c>
      <c r="I160" s="67">
        <f t="shared" si="9"/>
        <v>1006.3920000000001</v>
      </c>
      <c r="J160" s="67">
        <v>160.32400000000001</v>
      </c>
      <c r="K160" s="67">
        <v>292.911</v>
      </c>
      <c r="L160" s="67">
        <v>216.672</v>
      </c>
      <c r="M160" s="67">
        <v>284.65499999999997</v>
      </c>
      <c r="N160" s="67">
        <v>51.83</v>
      </c>
    </row>
    <row r="161" spans="2:14">
      <c r="B161" s="50">
        <v>41944</v>
      </c>
      <c r="C161" s="68">
        <v>288.81573500999997</v>
      </c>
      <c r="D161" s="68">
        <v>112.75565693</v>
      </c>
      <c r="E161" s="69">
        <v>135.98587596999997</v>
      </c>
      <c r="F161" s="69">
        <v>40.074202109999995</v>
      </c>
      <c r="G161" s="51">
        <f t="shared" si="10"/>
        <v>1.9013278479514728E-2</v>
      </c>
      <c r="H161" s="50">
        <v>41944</v>
      </c>
      <c r="I161" s="67">
        <f t="shared" si="9"/>
        <v>1012.2640000000001</v>
      </c>
      <c r="J161" s="67">
        <v>161.15199999999999</v>
      </c>
      <c r="K161" s="67">
        <v>294.74200000000002</v>
      </c>
      <c r="L161" s="67">
        <v>217.78200000000001</v>
      </c>
      <c r="M161" s="67">
        <v>286.27199999999999</v>
      </c>
      <c r="N161" s="67">
        <v>52.316000000000003</v>
      </c>
    </row>
    <row r="162" spans="2:14">
      <c r="B162" s="50">
        <v>41974</v>
      </c>
      <c r="C162" s="68">
        <v>329.87682906000009</v>
      </c>
      <c r="D162" s="68">
        <v>123.42497735999999</v>
      </c>
      <c r="E162" s="69">
        <v>151.12186948000004</v>
      </c>
      <c r="F162" s="69">
        <v>55.329982219999991</v>
      </c>
      <c r="G162" s="51">
        <f t="shared" si="10"/>
        <v>8.8442028210415691E-2</v>
      </c>
      <c r="H162" s="50">
        <v>41974</v>
      </c>
      <c r="I162" s="67">
        <f t="shared" si="9"/>
        <v>1015.124</v>
      </c>
      <c r="J162" s="67">
        <v>161.636</v>
      </c>
      <c r="K162" s="67">
        <v>295.41500000000002</v>
      </c>
      <c r="L162" s="67">
        <v>218.184</v>
      </c>
      <c r="M162" s="67">
        <v>287.36900000000003</v>
      </c>
      <c r="N162" s="67">
        <v>52.52</v>
      </c>
    </row>
    <row r="163" spans="2:14">
      <c r="B163" s="50">
        <v>42005</v>
      </c>
      <c r="C163" s="68">
        <v>421.77410178000002</v>
      </c>
      <c r="D163" s="68">
        <v>147.45604057</v>
      </c>
      <c r="E163" s="69">
        <v>249.45120544000002</v>
      </c>
      <c r="F163" s="69">
        <v>24.866855769999997</v>
      </c>
      <c r="G163" s="51">
        <f t="shared" si="10"/>
        <v>0.2879898267467067</v>
      </c>
      <c r="H163" s="50">
        <v>42005</v>
      </c>
      <c r="I163" s="67">
        <f t="shared" si="9"/>
        <v>1023.187</v>
      </c>
      <c r="J163" s="67">
        <v>162.929</v>
      </c>
      <c r="K163" s="67">
        <v>297.42099999999999</v>
      </c>
      <c r="L163" s="67">
        <v>219.34700000000001</v>
      </c>
      <c r="M163" s="67">
        <v>290.47000000000003</v>
      </c>
      <c r="N163" s="67">
        <v>53.02</v>
      </c>
    </row>
    <row r="164" spans="2:14">
      <c r="B164" s="50">
        <v>42036</v>
      </c>
      <c r="C164" s="68">
        <v>229.05978630999996</v>
      </c>
      <c r="D164" s="68">
        <v>108.35049432999999</v>
      </c>
      <c r="E164" s="69">
        <v>101.11689225999997</v>
      </c>
      <c r="F164" s="69">
        <v>19.59239972</v>
      </c>
      <c r="G164" s="51">
        <f t="shared" si="10"/>
        <v>-0.13775388772847386</v>
      </c>
      <c r="H164" s="50">
        <v>42036</v>
      </c>
      <c r="I164" s="67">
        <f t="shared" si="9"/>
        <v>1032.0800000000002</v>
      </c>
      <c r="J164" s="67">
        <v>164.511</v>
      </c>
      <c r="K164" s="67">
        <v>300.07499999999999</v>
      </c>
      <c r="L164" s="67">
        <v>221.04400000000001</v>
      </c>
      <c r="M164" s="67">
        <v>292.73200000000003</v>
      </c>
      <c r="N164" s="67">
        <v>53.718000000000004</v>
      </c>
    </row>
    <row r="165" spans="2:14">
      <c r="B165" s="50">
        <v>42064</v>
      </c>
      <c r="C165" s="68">
        <v>348.41489009000014</v>
      </c>
      <c r="D165" s="68">
        <v>172.60534448999999</v>
      </c>
      <c r="E165" s="69">
        <v>148.96505549000008</v>
      </c>
      <c r="F165" s="69">
        <v>26.844490109999999</v>
      </c>
      <c r="G165" s="51">
        <f t="shared" si="10"/>
        <v>8.1619323509704467E-2</v>
      </c>
      <c r="H165" s="50">
        <v>42064</v>
      </c>
      <c r="I165" s="67">
        <f t="shared" si="9"/>
        <v>1039.741</v>
      </c>
      <c r="J165" s="67">
        <v>165.935</v>
      </c>
      <c r="K165" s="67">
        <v>302.36599999999999</v>
      </c>
      <c r="L165" s="67">
        <v>222.39699999999999</v>
      </c>
      <c r="M165" s="67">
        <v>294.971</v>
      </c>
      <c r="N165" s="67">
        <v>54.072000000000003</v>
      </c>
    </row>
    <row r="166" spans="2:14">
      <c r="B166" s="50">
        <v>42095</v>
      </c>
      <c r="C166" s="68">
        <v>368.85404315999989</v>
      </c>
      <c r="D166" s="68">
        <v>211.48303793999997</v>
      </c>
      <c r="E166" s="69">
        <v>110.14696199999999</v>
      </c>
      <c r="F166" s="69">
        <v>47.224043220000006</v>
      </c>
      <c r="G166" s="51">
        <f t="shared" si="10"/>
        <v>0.15788721373655679</v>
      </c>
      <c r="H166" s="50">
        <v>42095</v>
      </c>
      <c r="I166" s="67">
        <f t="shared" si="9"/>
        <v>1050.5450000000001</v>
      </c>
      <c r="J166" s="67">
        <v>168</v>
      </c>
      <c r="K166" s="67">
        <v>305.416</v>
      </c>
      <c r="L166" s="67">
        <v>224.20500000000001</v>
      </c>
      <c r="M166" s="67">
        <v>298.28300000000002</v>
      </c>
      <c r="N166" s="67">
        <v>54.640999999999998</v>
      </c>
    </row>
    <row r="167" spans="2:14">
      <c r="B167" s="50">
        <v>42125</v>
      </c>
      <c r="C167" s="68">
        <v>252.26060895999998</v>
      </c>
      <c r="D167" s="68">
        <v>104.29916601999999</v>
      </c>
      <c r="E167" s="69">
        <v>111.9773859</v>
      </c>
      <c r="F167" s="69">
        <v>35.984057039999996</v>
      </c>
      <c r="G167" s="51">
        <f t="shared" si="10"/>
        <v>-1.8320909013955222E-2</v>
      </c>
      <c r="H167" s="50">
        <v>42125</v>
      </c>
      <c r="I167" s="67">
        <f t="shared" si="9"/>
        <v>1059.3140000000001</v>
      </c>
      <c r="J167" s="67">
        <v>169.47499999999999</v>
      </c>
      <c r="K167" s="67">
        <v>307.827</v>
      </c>
      <c r="L167" s="67">
        <v>225.75299999999999</v>
      </c>
      <c r="M167" s="67">
        <v>301.03699999999998</v>
      </c>
      <c r="N167" s="67">
        <v>55.222000000000001</v>
      </c>
    </row>
    <row r="168" spans="2:14">
      <c r="B168" s="50">
        <v>42156</v>
      </c>
      <c r="C168" s="68">
        <v>281.03616798999985</v>
      </c>
      <c r="D168" s="68">
        <v>118.76369040999998</v>
      </c>
      <c r="E168" s="69">
        <v>124.13884955999997</v>
      </c>
      <c r="F168" s="69">
        <v>38.133628019999996</v>
      </c>
      <c r="G168" s="51">
        <f t="shared" si="10"/>
        <v>8.2984149541307062E-2</v>
      </c>
      <c r="H168" s="50">
        <v>42156</v>
      </c>
      <c r="I168" s="67">
        <f t="shared" ref="I168:I231" si="11">SUM(J168:N168)</f>
        <v>1065.297</v>
      </c>
      <c r="J168" s="67">
        <v>170.27199999999999</v>
      </c>
      <c r="K168" s="67">
        <v>309.30500000000001</v>
      </c>
      <c r="L168" s="67">
        <v>226.78700000000001</v>
      </c>
      <c r="M168" s="67">
        <v>303.40300000000002</v>
      </c>
      <c r="N168" s="67">
        <v>55.53</v>
      </c>
    </row>
    <row r="169" spans="2:14">
      <c r="B169" s="50">
        <v>42186</v>
      </c>
      <c r="C169" s="68">
        <v>262.94477834000003</v>
      </c>
      <c r="D169" s="68">
        <v>107.04693761999999</v>
      </c>
      <c r="E169" s="69">
        <v>119.00981056000002</v>
      </c>
      <c r="F169" s="69">
        <v>36.888030159999992</v>
      </c>
      <c r="G169" s="51">
        <f t="shared" si="10"/>
        <v>-5.413648805543958E-3</v>
      </c>
      <c r="H169" s="50">
        <v>42186</v>
      </c>
      <c r="I169" s="67">
        <f t="shared" si="11"/>
        <v>1072.308</v>
      </c>
      <c r="J169" s="67">
        <v>171.39099999999999</v>
      </c>
      <c r="K169" s="67">
        <v>311.392</v>
      </c>
      <c r="L169" s="67">
        <v>227.91300000000001</v>
      </c>
      <c r="M169" s="67">
        <v>305.80799999999999</v>
      </c>
      <c r="N169" s="67">
        <v>55.804000000000002</v>
      </c>
    </row>
    <row r="170" spans="2:14">
      <c r="B170" s="50">
        <v>42217</v>
      </c>
      <c r="C170" s="68">
        <v>271.38157302000008</v>
      </c>
      <c r="D170" s="68">
        <v>110.58924571000001</v>
      </c>
      <c r="E170" s="69">
        <v>126.43834126000003</v>
      </c>
      <c r="F170" s="69">
        <v>34.35398605000001</v>
      </c>
      <c r="G170" s="51">
        <f t="shared" si="10"/>
        <v>-0.262827167608635</v>
      </c>
      <c r="H170" s="50">
        <v>42217</v>
      </c>
      <c r="I170" s="67">
        <f t="shared" si="11"/>
        <v>1081.42</v>
      </c>
      <c r="J170" s="67">
        <v>172.63399999999999</v>
      </c>
      <c r="K170" s="67">
        <v>314.05399999999997</v>
      </c>
      <c r="L170" s="67">
        <v>229.48500000000001</v>
      </c>
      <c r="M170" s="67">
        <v>308.209</v>
      </c>
      <c r="N170" s="67">
        <v>57.037999999999997</v>
      </c>
    </row>
    <row r="171" spans="2:14">
      <c r="B171" s="50">
        <v>42248</v>
      </c>
      <c r="C171" s="68">
        <v>280.18813949000003</v>
      </c>
      <c r="D171" s="68">
        <v>114.81648680999999</v>
      </c>
      <c r="E171" s="69">
        <v>126.83984996</v>
      </c>
      <c r="F171" s="69">
        <v>38.531802720000002</v>
      </c>
      <c r="G171" s="51">
        <f t="shared" si="10"/>
        <v>-8.4334149267754954E-2</v>
      </c>
      <c r="H171" s="50">
        <v>42248</v>
      </c>
      <c r="I171" s="67">
        <f t="shared" si="11"/>
        <v>1089.77</v>
      </c>
      <c r="J171" s="67">
        <v>174.08600000000001</v>
      </c>
      <c r="K171" s="67">
        <v>316.411</v>
      </c>
      <c r="L171" s="67">
        <v>231.06200000000001</v>
      </c>
      <c r="M171" s="67">
        <v>310.59500000000003</v>
      </c>
      <c r="N171" s="67">
        <v>57.616</v>
      </c>
    </row>
    <row r="172" spans="2:14">
      <c r="B172" s="50">
        <v>42278</v>
      </c>
      <c r="C172" s="68">
        <v>288.95685430999998</v>
      </c>
      <c r="D172" s="68">
        <v>127.48874011999999</v>
      </c>
      <c r="E172" s="69">
        <v>120.63723223999999</v>
      </c>
      <c r="F172" s="69">
        <v>40.830881949999998</v>
      </c>
      <c r="G172" s="51">
        <f t="shared" si="10"/>
        <v>1.7690756975366373E-2</v>
      </c>
      <c r="H172" s="50">
        <v>42278</v>
      </c>
      <c r="I172" s="67">
        <f t="shared" si="11"/>
        <v>1097.2550000000001</v>
      </c>
      <c r="J172" s="67">
        <v>175.256</v>
      </c>
      <c r="K172" s="67">
        <v>318.577</v>
      </c>
      <c r="L172" s="67">
        <v>232.57900000000001</v>
      </c>
      <c r="M172" s="67">
        <v>312.72699999999998</v>
      </c>
      <c r="N172" s="67">
        <v>58.116</v>
      </c>
    </row>
    <row r="173" spans="2:14">
      <c r="B173" s="50">
        <v>42309</v>
      </c>
      <c r="C173" s="68">
        <v>306.94270546999996</v>
      </c>
      <c r="D173" s="68">
        <v>130.47127265999998</v>
      </c>
      <c r="E173" s="69">
        <v>132.69634722000001</v>
      </c>
      <c r="F173" s="69">
        <v>43.775085590000003</v>
      </c>
      <c r="G173" s="51">
        <f t="shared" si="10"/>
        <v>6.2763098621937408E-2</v>
      </c>
      <c r="H173" s="50">
        <v>42309</v>
      </c>
      <c r="I173" s="67">
        <f t="shared" si="11"/>
        <v>1104.452</v>
      </c>
      <c r="J173" s="67">
        <v>176.31399999999999</v>
      </c>
      <c r="K173" s="67">
        <v>320.70400000000001</v>
      </c>
      <c r="L173" s="67">
        <v>234.256</v>
      </c>
      <c r="M173" s="67">
        <v>314.82</v>
      </c>
      <c r="N173" s="67">
        <v>58.357999999999997</v>
      </c>
    </row>
    <row r="174" spans="2:14">
      <c r="B174" s="50">
        <v>42339</v>
      </c>
      <c r="C174" s="68">
        <v>312.63744376</v>
      </c>
      <c r="D174" s="68">
        <v>131.90555333999998</v>
      </c>
      <c r="E174" s="69">
        <v>130.59836396999998</v>
      </c>
      <c r="F174" s="69">
        <v>50.133526450000005</v>
      </c>
      <c r="G174" s="51">
        <f t="shared" si="10"/>
        <v>-5.2260067338238181E-2</v>
      </c>
      <c r="H174" s="50">
        <v>42339</v>
      </c>
      <c r="I174" s="67">
        <f t="shared" si="11"/>
        <v>1110.9769999999999</v>
      </c>
      <c r="J174" s="67">
        <v>177.613</v>
      </c>
      <c r="K174" s="67">
        <v>322.34800000000001</v>
      </c>
      <c r="L174" s="67">
        <v>235.501</v>
      </c>
      <c r="M174" s="67">
        <v>316.80900000000003</v>
      </c>
      <c r="N174" s="67">
        <v>58.706000000000003</v>
      </c>
    </row>
    <row r="175" spans="2:14">
      <c r="B175" s="50">
        <v>42370</v>
      </c>
      <c r="C175" s="68">
        <v>365.47662876999999</v>
      </c>
      <c r="D175" s="68">
        <v>168.58375539999997</v>
      </c>
      <c r="E175" s="69">
        <v>176.69542086999996</v>
      </c>
      <c r="F175" s="69">
        <v>20.197452500000001</v>
      </c>
      <c r="G175" s="51">
        <f t="shared" si="10"/>
        <v>-0.13347778531780297</v>
      </c>
      <c r="H175" s="50">
        <v>42370</v>
      </c>
      <c r="I175" s="67">
        <f t="shared" si="11"/>
        <v>1122.242</v>
      </c>
      <c r="J175" s="67">
        <v>179.42</v>
      </c>
      <c r="K175" s="67">
        <v>325.101</v>
      </c>
      <c r="L175" s="67">
        <v>238.374</v>
      </c>
      <c r="M175" s="67">
        <v>320.24099999999999</v>
      </c>
      <c r="N175" s="67">
        <v>59.106000000000002</v>
      </c>
    </row>
    <row r="176" spans="2:14">
      <c r="B176" s="50">
        <v>42401</v>
      </c>
      <c r="C176" s="68">
        <v>289.6499839</v>
      </c>
      <c r="D176" s="68">
        <v>137.50020989000001</v>
      </c>
      <c r="E176" s="69">
        <v>132.76739465999998</v>
      </c>
      <c r="F176" s="69">
        <v>19.382379350000001</v>
      </c>
      <c r="G176" s="51">
        <f t="shared" si="10"/>
        <v>0.26451695675643294</v>
      </c>
      <c r="H176" s="50">
        <v>42401</v>
      </c>
      <c r="I176" s="67">
        <f t="shared" si="11"/>
        <v>1130.5550000000001</v>
      </c>
      <c r="J176" s="67">
        <v>180.77199999999999</v>
      </c>
      <c r="K176" s="67">
        <v>327.36099999999999</v>
      </c>
      <c r="L176" s="67">
        <v>240.07300000000001</v>
      </c>
      <c r="M176" s="67">
        <v>322.90899999999999</v>
      </c>
      <c r="N176" s="67">
        <v>59.44</v>
      </c>
    </row>
    <row r="177" spans="2:14">
      <c r="B177" s="50">
        <v>42430</v>
      </c>
      <c r="C177" s="68">
        <v>358.99819423000002</v>
      </c>
      <c r="D177" s="68">
        <v>199.25611713000001</v>
      </c>
      <c r="E177" s="69">
        <v>129.43399165999998</v>
      </c>
      <c r="F177" s="69">
        <v>30.308085440000003</v>
      </c>
      <c r="G177" s="51">
        <f t="shared" si="10"/>
        <v>3.0375579348133064E-2</v>
      </c>
      <c r="H177" s="50">
        <v>42430</v>
      </c>
      <c r="I177" s="67">
        <f t="shared" si="11"/>
        <v>1140.3869999999999</v>
      </c>
      <c r="J177" s="67">
        <v>182.82499999999999</v>
      </c>
      <c r="K177" s="67">
        <v>330.214</v>
      </c>
      <c r="L177" s="67">
        <v>241.715</v>
      </c>
      <c r="M177" s="67">
        <v>325.709</v>
      </c>
      <c r="N177" s="67">
        <v>59.923999999999999</v>
      </c>
    </row>
    <row r="178" spans="2:14">
      <c r="B178" s="50">
        <v>42461</v>
      </c>
      <c r="C178" s="68">
        <v>378.26580727000004</v>
      </c>
      <c r="D178" s="68">
        <v>212.16821761000006</v>
      </c>
      <c r="E178" s="69">
        <v>116.47930156999999</v>
      </c>
      <c r="F178" s="69">
        <v>49.61828809</v>
      </c>
      <c r="G178" s="51">
        <f t="shared" si="10"/>
        <v>2.5516228666951468E-2</v>
      </c>
      <c r="H178" s="50">
        <v>42461</v>
      </c>
      <c r="I178" s="67">
        <f t="shared" si="11"/>
        <v>1149.9079999999999</v>
      </c>
      <c r="J178" s="67">
        <v>184.578</v>
      </c>
      <c r="K178" s="67">
        <v>333.03399999999999</v>
      </c>
      <c r="L178" s="67">
        <v>243.523</v>
      </c>
      <c r="M178" s="67">
        <v>328.53199999999998</v>
      </c>
      <c r="N178" s="67">
        <v>60.241</v>
      </c>
    </row>
    <row r="179" spans="2:14">
      <c r="B179" s="50">
        <v>42491</v>
      </c>
      <c r="C179" s="68">
        <v>321.16489633000009</v>
      </c>
      <c r="D179" s="68">
        <v>154.48767278</v>
      </c>
      <c r="E179" s="69">
        <v>123.47716681000003</v>
      </c>
      <c r="F179" s="69">
        <v>43.200056740000008</v>
      </c>
      <c r="G179" s="51">
        <f t="shared" si="10"/>
        <v>0.27314723314937361</v>
      </c>
      <c r="H179" s="50">
        <v>42491</v>
      </c>
      <c r="I179" s="67">
        <f t="shared" si="11"/>
        <v>1155.6859999999999</v>
      </c>
      <c r="J179" s="67">
        <v>185.524</v>
      </c>
      <c r="K179" s="67">
        <v>334.71600000000001</v>
      </c>
      <c r="L179" s="67">
        <v>244.44499999999999</v>
      </c>
      <c r="M179" s="67">
        <v>330.43</v>
      </c>
      <c r="N179" s="67">
        <v>60.570999999999998</v>
      </c>
    </row>
    <row r="180" spans="2:14">
      <c r="B180" s="50">
        <v>42522</v>
      </c>
      <c r="C180" s="68">
        <v>303.59110240999996</v>
      </c>
      <c r="D180" s="68">
        <v>113.11031563999998</v>
      </c>
      <c r="E180" s="69">
        <v>149.40480935999997</v>
      </c>
      <c r="F180" s="69">
        <v>41.07597741</v>
      </c>
      <c r="G180" s="51">
        <f t="shared" ref="G180:G243" si="12">+C180/C168-1</f>
        <v>8.0256340603116483E-2</v>
      </c>
      <c r="H180" s="50">
        <v>42522</v>
      </c>
      <c r="I180" s="67">
        <f t="shared" si="11"/>
        <v>1162.4679999999998</v>
      </c>
      <c r="J180" s="67">
        <v>186.678</v>
      </c>
      <c r="K180" s="67">
        <v>336.779</v>
      </c>
      <c r="L180" s="67">
        <v>245.67</v>
      </c>
      <c r="M180" s="67">
        <v>332.45499999999998</v>
      </c>
      <c r="N180" s="67">
        <v>60.886000000000003</v>
      </c>
    </row>
    <row r="181" spans="2:14">
      <c r="B181" s="50">
        <v>42552</v>
      </c>
      <c r="C181" s="68">
        <v>246.90784955999999</v>
      </c>
      <c r="D181" s="68">
        <v>96.04480676999998</v>
      </c>
      <c r="E181" s="69">
        <v>110.62118427</v>
      </c>
      <c r="F181" s="69">
        <v>40.241858520000008</v>
      </c>
      <c r="G181" s="51">
        <f t="shared" si="12"/>
        <v>-6.0989721420759757E-2</v>
      </c>
      <c r="H181" s="50">
        <v>42552</v>
      </c>
      <c r="I181" s="67">
        <f t="shared" si="11"/>
        <v>1169.0439999999999</v>
      </c>
      <c r="J181" s="67">
        <v>187.74299999999999</v>
      </c>
      <c r="K181" s="67">
        <v>338.48599999999999</v>
      </c>
      <c r="L181" s="67">
        <v>247.18199999999999</v>
      </c>
      <c r="M181" s="67">
        <v>334.495</v>
      </c>
      <c r="N181" s="67">
        <v>61.137999999999998</v>
      </c>
    </row>
    <row r="182" spans="2:14">
      <c r="B182" s="50">
        <v>42583</v>
      </c>
      <c r="C182" s="68">
        <v>278.02374789999999</v>
      </c>
      <c r="D182" s="68">
        <v>102.74664195999999</v>
      </c>
      <c r="E182" s="69">
        <v>135.24163753000002</v>
      </c>
      <c r="F182" s="69">
        <v>40.03546841</v>
      </c>
      <c r="G182" s="51">
        <f t="shared" si="12"/>
        <v>2.447540857724495E-2</v>
      </c>
      <c r="H182" s="50">
        <v>42583</v>
      </c>
      <c r="I182" s="67">
        <f t="shared" si="11"/>
        <v>1176.18</v>
      </c>
      <c r="J182" s="67">
        <v>188.96799999999999</v>
      </c>
      <c r="K182" s="67">
        <v>340.30700000000002</v>
      </c>
      <c r="L182" s="67">
        <v>248.74299999999999</v>
      </c>
      <c r="M182" s="67">
        <v>336.75200000000001</v>
      </c>
      <c r="N182" s="67">
        <v>61.41</v>
      </c>
    </row>
    <row r="183" spans="2:14">
      <c r="B183" s="50">
        <v>42614</v>
      </c>
      <c r="C183" s="68">
        <v>274.85892912000003</v>
      </c>
      <c r="D183" s="68">
        <v>110.1699224</v>
      </c>
      <c r="E183" s="69">
        <v>127.10801533999998</v>
      </c>
      <c r="F183" s="69">
        <v>37.58099138</v>
      </c>
      <c r="G183" s="51">
        <f t="shared" si="12"/>
        <v>-1.9020114055149695E-2</v>
      </c>
      <c r="H183" s="50">
        <v>42614</v>
      </c>
      <c r="I183" s="67">
        <f t="shared" si="11"/>
        <v>1184.83</v>
      </c>
      <c r="J183" s="67">
        <v>190.36699999999999</v>
      </c>
      <c r="K183" s="67">
        <v>342.92500000000001</v>
      </c>
      <c r="L183" s="67">
        <v>250.56100000000001</v>
      </c>
      <c r="M183" s="67">
        <v>339.178</v>
      </c>
      <c r="N183" s="67">
        <v>61.798999999999999</v>
      </c>
    </row>
    <row r="184" spans="2:14">
      <c r="B184" s="50">
        <v>42644</v>
      </c>
      <c r="C184" s="68">
        <v>263.17126470999995</v>
      </c>
      <c r="D184" s="68">
        <v>106.08199839</v>
      </c>
      <c r="E184" s="69">
        <v>120.44647151000001</v>
      </c>
      <c r="F184" s="69">
        <v>36.642794809999991</v>
      </c>
      <c r="G184" s="51">
        <f t="shared" si="12"/>
        <v>-8.9236815861570173E-2</v>
      </c>
      <c r="H184" s="50">
        <v>42644</v>
      </c>
      <c r="I184" s="67">
        <f t="shared" si="11"/>
        <v>1194.5509999999999</v>
      </c>
      <c r="J184" s="67">
        <v>192.05699999999999</v>
      </c>
      <c r="K184" s="67">
        <v>345.54300000000001</v>
      </c>
      <c r="L184" s="67">
        <v>252.71899999999999</v>
      </c>
      <c r="M184" s="67">
        <v>341.99799999999999</v>
      </c>
      <c r="N184" s="67">
        <v>62.234000000000002</v>
      </c>
    </row>
    <row r="185" spans="2:14">
      <c r="B185" s="50">
        <v>42675</v>
      </c>
      <c r="C185" s="68">
        <v>267.90668183999998</v>
      </c>
      <c r="D185" s="68">
        <v>112.25843629999999</v>
      </c>
      <c r="E185" s="69">
        <v>118.94030404999999</v>
      </c>
      <c r="F185" s="69">
        <v>36.707941490000003</v>
      </c>
      <c r="G185" s="51">
        <f t="shared" si="12"/>
        <v>-0.12717690609466303</v>
      </c>
      <c r="H185" s="50">
        <v>42675</v>
      </c>
      <c r="I185" s="67">
        <f t="shared" si="11"/>
        <v>1200.1760000000002</v>
      </c>
      <c r="J185" s="67">
        <v>192.738</v>
      </c>
      <c r="K185" s="67">
        <v>347.19499999999999</v>
      </c>
      <c r="L185" s="67">
        <v>253.86500000000001</v>
      </c>
      <c r="M185" s="67">
        <v>343.82299999999998</v>
      </c>
      <c r="N185" s="67">
        <v>62.555</v>
      </c>
    </row>
    <row r="186" spans="2:14">
      <c r="B186" s="50">
        <v>42705</v>
      </c>
      <c r="C186" s="68">
        <v>283.23193408000003</v>
      </c>
      <c r="D186" s="68">
        <v>114.01580806</v>
      </c>
      <c r="E186" s="69">
        <v>133.51792573</v>
      </c>
      <c r="F186" s="69">
        <v>35.698200290000003</v>
      </c>
      <c r="G186" s="51">
        <f t="shared" si="12"/>
        <v>-9.4056263147332619E-2</v>
      </c>
      <c r="H186" s="50">
        <v>42705</v>
      </c>
      <c r="I186" s="67">
        <f t="shared" si="11"/>
        <v>1207.3140000000001</v>
      </c>
      <c r="J186" s="67">
        <v>193.864</v>
      </c>
      <c r="K186" s="67">
        <v>349.18099999999998</v>
      </c>
      <c r="L186" s="67">
        <v>255.08500000000001</v>
      </c>
      <c r="M186" s="67">
        <v>345.8</v>
      </c>
      <c r="N186" s="67">
        <v>63.384</v>
      </c>
    </row>
    <row r="187" spans="2:14">
      <c r="B187" s="50">
        <v>42736</v>
      </c>
      <c r="C187" s="68">
        <v>326.97249026999992</v>
      </c>
      <c r="D187" s="68">
        <v>143.00113052999998</v>
      </c>
      <c r="E187" s="69">
        <v>161.97613548000001</v>
      </c>
      <c r="F187" s="69">
        <v>21.995224260000004</v>
      </c>
      <c r="G187" s="51">
        <f t="shared" si="12"/>
        <v>-0.1053532167832032</v>
      </c>
      <c r="H187" s="50">
        <v>42736</v>
      </c>
      <c r="I187" s="67">
        <f t="shared" si="11"/>
        <v>1215.7329999999999</v>
      </c>
      <c r="J187" s="67">
        <v>195.196</v>
      </c>
      <c r="K187" s="67">
        <v>351.77199999999999</v>
      </c>
      <c r="L187" s="67">
        <v>256.81700000000001</v>
      </c>
      <c r="M187" s="67">
        <v>348.14100000000002</v>
      </c>
      <c r="N187" s="67">
        <v>63.807000000000002</v>
      </c>
    </row>
    <row r="188" spans="2:14">
      <c r="B188" s="50">
        <v>42767</v>
      </c>
      <c r="C188" s="68">
        <v>240.49876491999999</v>
      </c>
      <c r="D188" s="68">
        <v>107.50953326999999</v>
      </c>
      <c r="E188" s="69">
        <v>115.62958977</v>
      </c>
      <c r="F188" s="69">
        <v>17.359641879999998</v>
      </c>
      <c r="G188" s="51">
        <f t="shared" si="12"/>
        <v>-0.16969177183510287</v>
      </c>
      <c r="H188" s="50">
        <v>42767</v>
      </c>
      <c r="I188" s="67">
        <f t="shared" si="11"/>
        <v>1222.8009999999999</v>
      </c>
      <c r="J188" s="67">
        <v>196.69499999999999</v>
      </c>
      <c r="K188" s="67">
        <v>354.16199999999998</v>
      </c>
      <c r="L188" s="67">
        <v>257.84399999999999</v>
      </c>
      <c r="M188" s="67">
        <v>350.06700000000001</v>
      </c>
      <c r="N188" s="67">
        <v>64.033000000000001</v>
      </c>
    </row>
    <row r="189" spans="2:14">
      <c r="B189" s="50">
        <v>42795</v>
      </c>
      <c r="C189" s="68">
        <v>226.84246344000002</v>
      </c>
      <c r="D189" s="68">
        <v>119.35899910000001</v>
      </c>
      <c r="E189" s="69">
        <v>89.06439158000002</v>
      </c>
      <c r="F189" s="69">
        <v>18.419072759999999</v>
      </c>
      <c r="G189" s="51">
        <f t="shared" si="12"/>
        <v>-0.36812366444754752</v>
      </c>
      <c r="H189" s="50">
        <v>42795</v>
      </c>
      <c r="I189" s="67">
        <f t="shared" si="11"/>
        <v>1230.675</v>
      </c>
      <c r="J189" s="67">
        <v>198.43199999999999</v>
      </c>
      <c r="K189" s="67">
        <v>356.26100000000002</v>
      </c>
      <c r="L189" s="67">
        <v>259.36200000000002</v>
      </c>
      <c r="M189" s="67">
        <v>352.07799999999997</v>
      </c>
      <c r="N189" s="67">
        <v>64.542000000000002</v>
      </c>
    </row>
    <row r="190" spans="2:14">
      <c r="B190" s="50">
        <v>42826</v>
      </c>
      <c r="C190" s="68">
        <v>222.23922153999996</v>
      </c>
      <c r="D190" s="68">
        <v>105.56411075</v>
      </c>
      <c r="E190" s="69">
        <v>96.567401499999988</v>
      </c>
      <c r="F190" s="69">
        <v>20.107709290000003</v>
      </c>
      <c r="G190" s="51">
        <f t="shared" si="12"/>
        <v>-0.41247869284318051</v>
      </c>
      <c r="H190" s="50">
        <v>42826</v>
      </c>
      <c r="I190" s="67">
        <f t="shared" si="11"/>
        <v>1239.404</v>
      </c>
      <c r="J190" s="67">
        <v>200.09800000000001</v>
      </c>
      <c r="K190" s="67">
        <v>358.73899999999998</v>
      </c>
      <c r="L190" s="67">
        <v>261.08699999999999</v>
      </c>
      <c r="M190" s="67">
        <v>354.637</v>
      </c>
      <c r="N190" s="67">
        <v>64.843000000000004</v>
      </c>
    </row>
    <row r="191" spans="2:14">
      <c r="B191" s="50">
        <v>42856</v>
      </c>
      <c r="C191" s="68">
        <v>197.06873371999998</v>
      </c>
      <c r="D191" s="68">
        <v>90.113745829999999</v>
      </c>
      <c r="E191" s="69">
        <v>80.823701049999983</v>
      </c>
      <c r="F191" s="69">
        <v>26.131286840000001</v>
      </c>
      <c r="G191" s="51">
        <f t="shared" si="12"/>
        <v>-0.38639391797816558</v>
      </c>
      <c r="H191" s="50">
        <v>42856</v>
      </c>
      <c r="I191" s="67">
        <f t="shared" si="11"/>
        <v>1249.617</v>
      </c>
      <c r="J191" s="67">
        <v>201.80199999999999</v>
      </c>
      <c r="K191" s="67">
        <v>361.78100000000001</v>
      </c>
      <c r="L191" s="67">
        <v>263.14600000000002</v>
      </c>
      <c r="M191" s="67">
        <v>357.65600000000001</v>
      </c>
      <c r="N191" s="67">
        <v>65.231999999999999</v>
      </c>
    </row>
    <row r="192" spans="2:14">
      <c r="B192" s="50">
        <v>42887</v>
      </c>
      <c r="C192" s="68">
        <v>197.45161237999997</v>
      </c>
      <c r="D192" s="68">
        <v>85.83935864999998</v>
      </c>
      <c r="E192" s="69">
        <v>84.626854899999998</v>
      </c>
      <c r="F192" s="69">
        <v>26.985398830000001</v>
      </c>
      <c r="G192" s="51">
        <f t="shared" si="12"/>
        <v>-0.34961330943967706</v>
      </c>
      <c r="H192" s="50">
        <v>42887</v>
      </c>
      <c r="I192" s="67">
        <f t="shared" si="11"/>
        <v>1257.7469999999998</v>
      </c>
      <c r="J192" s="67">
        <v>203.03</v>
      </c>
      <c r="K192" s="67">
        <v>364.36</v>
      </c>
      <c r="L192" s="67">
        <v>264.76600000000002</v>
      </c>
      <c r="M192" s="67">
        <v>360.02</v>
      </c>
      <c r="N192" s="67">
        <v>65.570999999999998</v>
      </c>
    </row>
    <row r="193" spans="2:14">
      <c r="B193" s="50">
        <v>42917</v>
      </c>
      <c r="C193" s="68">
        <v>268.30448499000005</v>
      </c>
      <c r="D193" s="68">
        <v>131.27996787999999</v>
      </c>
      <c r="E193" s="69">
        <v>102.61344909999998</v>
      </c>
      <c r="F193" s="69">
        <v>34.411068010000001</v>
      </c>
      <c r="G193" s="51">
        <f t="shared" si="12"/>
        <v>8.6658384770390118E-2</v>
      </c>
      <c r="H193" s="50">
        <v>42917</v>
      </c>
      <c r="I193" s="67">
        <f t="shared" si="11"/>
        <v>1267.3600000000001</v>
      </c>
      <c r="J193" s="67">
        <v>204.52099999999999</v>
      </c>
      <c r="K193" s="67">
        <v>367.62400000000002</v>
      </c>
      <c r="L193" s="67">
        <v>266.52699999999999</v>
      </c>
      <c r="M193" s="67">
        <v>362.45</v>
      </c>
      <c r="N193" s="67">
        <v>66.238</v>
      </c>
    </row>
    <row r="194" spans="2:14">
      <c r="B194" s="50">
        <v>42948</v>
      </c>
      <c r="C194" s="68">
        <v>289.63430639000001</v>
      </c>
      <c r="D194" s="68">
        <v>117.73898487</v>
      </c>
      <c r="E194" s="69">
        <v>125.00639978999999</v>
      </c>
      <c r="F194" s="69">
        <v>46.888921730000007</v>
      </c>
      <c r="G194" s="51">
        <f t="shared" si="12"/>
        <v>4.1761031486332367E-2</v>
      </c>
      <c r="H194" s="50">
        <v>42948</v>
      </c>
      <c r="I194" s="67">
        <f t="shared" si="11"/>
        <v>1277.096</v>
      </c>
      <c r="J194" s="67">
        <v>205.977</v>
      </c>
      <c r="K194" s="67">
        <v>370.66199999999998</v>
      </c>
      <c r="L194" s="67">
        <v>268.517</v>
      </c>
      <c r="M194" s="67">
        <v>365.39800000000002</v>
      </c>
      <c r="N194" s="67">
        <v>66.542000000000002</v>
      </c>
    </row>
    <row r="195" spans="2:14">
      <c r="B195" s="50">
        <v>42979</v>
      </c>
      <c r="C195" s="68">
        <v>288.71740309000006</v>
      </c>
      <c r="D195" s="68">
        <v>114.85987898</v>
      </c>
      <c r="E195" s="69">
        <v>132.53781552000001</v>
      </c>
      <c r="F195" s="69">
        <v>41.319708590000005</v>
      </c>
      <c r="G195" s="51">
        <f t="shared" si="12"/>
        <v>5.0420315666549032E-2</v>
      </c>
      <c r="H195" s="50">
        <v>42979</v>
      </c>
      <c r="I195" s="67">
        <f t="shared" si="11"/>
        <v>1287.213</v>
      </c>
      <c r="J195" s="67">
        <v>207.60599999999999</v>
      </c>
      <c r="K195" s="67">
        <v>373.55799999999999</v>
      </c>
      <c r="L195" s="67">
        <v>270.66000000000003</v>
      </c>
      <c r="M195" s="67">
        <v>368.5</v>
      </c>
      <c r="N195" s="67">
        <v>66.888999999999996</v>
      </c>
    </row>
    <row r="196" spans="2:14">
      <c r="B196" s="50">
        <v>43009</v>
      </c>
      <c r="C196" s="68">
        <v>308.76799628000003</v>
      </c>
      <c r="D196" s="68">
        <v>122.83027834000001</v>
      </c>
      <c r="E196" s="69">
        <v>139.12126307</v>
      </c>
      <c r="F196" s="69">
        <v>46.816454869999994</v>
      </c>
      <c r="G196" s="51">
        <f t="shared" si="12"/>
        <v>0.17325877739822837</v>
      </c>
      <c r="H196" s="50">
        <v>43009</v>
      </c>
      <c r="I196" s="67">
        <f t="shared" si="11"/>
        <v>1295.9159999999999</v>
      </c>
      <c r="J196" s="67">
        <v>209.048</v>
      </c>
      <c r="K196" s="67">
        <v>376.03500000000003</v>
      </c>
      <c r="L196" s="67">
        <v>272.52199999999999</v>
      </c>
      <c r="M196" s="67">
        <v>371.12400000000002</v>
      </c>
      <c r="N196" s="67">
        <v>67.186999999999998</v>
      </c>
    </row>
    <row r="197" spans="2:14">
      <c r="B197" s="50">
        <v>43040</v>
      </c>
      <c r="C197" s="68">
        <v>331.66979485000002</v>
      </c>
      <c r="D197" s="68">
        <v>145.90451368000004</v>
      </c>
      <c r="E197" s="69">
        <v>140.54985325999999</v>
      </c>
      <c r="F197" s="69">
        <v>45.215427909999988</v>
      </c>
      <c r="G197" s="51">
        <f t="shared" si="12"/>
        <v>0.23800493728663641</v>
      </c>
      <c r="H197" s="50">
        <v>43040</v>
      </c>
      <c r="I197" s="67">
        <f t="shared" si="11"/>
        <v>1302.6869999999999</v>
      </c>
      <c r="J197" s="67">
        <v>210.126</v>
      </c>
      <c r="K197" s="67">
        <v>378.14699999999999</v>
      </c>
      <c r="L197" s="67">
        <v>273.96100000000001</v>
      </c>
      <c r="M197" s="67">
        <v>372.99700000000001</v>
      </c>
      <c r="N197" s="67">
        <v>67.456000000000003</v>
      </c>
    </row>
    <row r="198" spans="2:14">
      <c r="B198" s="50">
        <v>43070</v>
      </c>
      <c r="C198" s="68">
        <v>300.79251871999998</v>
      </c>
      <c r="D198" s="68">
        <v>123.46923793999999</v>
      </c>
      <c r="E198" s="69">
        <v>136.67348515000003</v>
      </c>
      <c r="F198" s="69">
        <v>40.649795630000007</v>
      </c>
      <c r="G198" s="51">
        <f t="shared" si="12"/>
        <v>6.2000722824707699E-2</v>
      </c>
      <c r="H198" s="50">
        <v>43070</v>
      </c>
      <c r="I198" s="67">
        <f t="shared" si="11"/>
        <v>1308.9000000000001</v>
      </c>
      <c r="J198" s="67">
        <v>211.18299999999999</v>
      </c>
      <c r="K198" s="67">
        <v>379.91199999999998</v>
      </c>
      <c r="L198" s="67">
        <v>275.14499999999998</v>
      </c>
      <c r="M198" s="67">
        <v>374.97</v>
      </c>
      <c r="N198" s="67">
        <v>67.69</v>
      </c>
    </row>
    <row r="199" spans="2:14">
      <c r="B199" s="50">
        <v>43101</v>
      </c>
      <c r="C199" s="68">
        <v>348.61616963999995</v>
      </c>
      <c r="D199" s="68">
        <v>157.23357348999997</v>
      </c>
      <c r="E199" s="69">
        <v>168.49024667999998</v>
      </c>
      <c r="F199" s="69">
        <v>22.892349469999996</v>
      </c>
      <c r="G199" s="51">
        <f t="shared" si="12"/>
        <v>6.6194190685973542E-2</v>
      </c>
      <c r="H199" s="50">
        <v>43101</v>
      </c>
      <c r="I199" s="67">
        <f t="shared" si="11"/>
        <v>1315.837</v>
      </c>
      <c r="J199" s="67">
        <v>212.40600000000001</v>
      </c>
      <c r="K199" s="67">
        <v>382.02499999999998</v>
      </c>
      <c r="L199" s="67">
        <v>276.565</v>
      </c>
      <c r="M199" s="67">
        <v>376.87</v>
      </c>
      <c r="N199" s="67">
        <v>67.971000000000004</v>
      </c>
    </row>
    <row r="200" spans="2:14">
      <c r="B200" s="50">
        <v>43132</v>
      </c>
      <c r="C200" s="68">
        <v>323.62815995000005</v>
      </c>
      <c r="D200" s="68">
        <v>134.40544334999998</v>
      </c>
      <c r="E200" s="69">
        <v>160.69473674000002</v>
      </c>
      <c r="F200" s="69">
        <v>28.527979859999999</v>
      </c>
      <c r="G200" s="51">
        <f t="shared" si="12"/>
        <v>0.345654145282835</v>
      </c>
      <c r="H200" s="50">
        <v>43132</v>
      </c>
      <c r="I200" s="67">
        <f t="shared" si="11"/>
        <v>1324.229</v>
      </c>
      <c r="J200" s="67">
        <v>213.74</v>
      </c>
      <c r="K200" s="67">
        <v>384.61099999999999</v>
      </c>
      <c r="L200" s="67">
        <v>278.26</v>
      </c>
      <c r="M200" s="67">
        <v>379.31200000000001</v>
      </c>
      <c r="N200" s="67">
        <v>68.305999999999997</v>
      </c>
    </row>
    <row r="201" spans="2:14">
      <c r="B201" s="50">
        <v>43160</v>
      </c>
      <c r="C201" s="68">
        <v>322.35269103999997</v>
      </c>
      <c r="D201" s="68">
        <v>162.68528398999999</v>
      </c>
      <c r="E201" s="69">
        <v>136.61298776000001</v>
      </c>
      <c r="F201" s="69">
        <v>23.054419290000002</v>
      </c>
      <c r="G201" s="51">
        <f t="shared" si="12"/>
        <v>0.42104210186935509</v>
      </c>
      <c r="H201" s="50">
        <v>43160</v>
      </c>
      <c r="I201" s="67">
        <f t="shared" si="11"/>
        <v>1333.6569999999999</v>
      </c>
      <c r="J201" s="67">
        <v>215.291</v>
      </c>
      <c r="K201" s="67">
        <v>387.27499999999998</v>
      </c>
      <c r="L201" s="67">
        <v>280.32900000000001</v>
      </c>
      <c r="M201" s="67">
        <v>381.95499999999998</v>
      </c>
      <c r="N201" s="67">
        <v>68.807000000000002</v>
      </c>
    </row>
    <row r="202" spans="2:14">
      <c r="B202" s="50">
        <v>43191</v>
      </c>
      <c r="C202" s="68">
        <v>340.25075261999996</v>
      </c>
      <c r="D202" s="68">
        <v>165.52428749999996</v>
      </c>
      <c r="E202" s="69">
        <v>130.32789603999998</v>
      </c>
      <c r="F202" s="69">
        <v>44.398569080000009</v>
      </c>
      <c r="G202" s="51">
        <f t="shared" si="12"/>
        <v>0.53101126912811636</v>
      </c>
      <c r="H202" s="50">
        <v>43191</v>
      </c>
      <c r="I202" s="67">
        <f t="shared" si="11"/>
        <v>1341.3810000000001</v>
      </c>
      <c r="J202" s="67">
        <v>216.75800000000001</v>
      </c>
      <c r="K202" s="67">
        <v>389.38</v>
      </c>
      <c r="L202" s="67">
        <v>282.02199999999999</v>
      </c>
      <c r="M202" s="67">
        <v>384.06</v>
      </c>
      <c r="N202" s="67">
        <v>69.161000000000001</v>
      </c>
    </row>
    <row r="203" spans="2:14">
      <c r="B203" s="50">
        <v>43221</v>
      </c>
      <c r="C203" s="68">
        <v>284.63943131000002</v>
      </c>
      <c r="D203" s="68">
        <v>95.361325350000001</v>
      </c>
      <c r="E203" s="69">
        <v>139.59159791000002</v>
      </c>
      <c r="F203" s="69">
        <v>49.68650805</v>
      </c>
      <c r="G203" s="51">
        <f t="shared" si="12"/>
        <v>0.44436626722543715</v>
      </c>
      <c r="H203" s="50">
        <v>43221</v>
      </c>
      <c r="I203" s="67">
        <f t="shared" si="11"/>
        <v>1347.8869999999999</v>
      </c>
      <c r="J203" s="67">
        <v>217.91399999999999</v>
      </c>
      <c r="K203" s="67">
        <v>391.09699999999998</v>
      </c>
      <c r="L203" s="67">
        <v>283.41500000000002</v>
      </c>
      <c r="M203" s="67">
        <v>385.99900000000002</v>
      </c>
      <c r="N203" s="67">
        <v>69.462000000000003</v>
      </c>
    </row>
    <row r="204" spans="2:14">
      <c r="B204" s="50">
        <v>43252</v>
      </c>
      <c r="C204" s="68">
        <v>283.03069868</v>
      </c>
      <c r="D204" s="68">
        <v>95.215597499999987</v>
      </c>
      <c r="E204" s="69">
        <v>138.87444395</v>
      </c>
      <c r="F204" s="69">
        <v>48.940657229999999</v>
      </c>
      <c r="G204" s="51">
        <f t="shared" si="12"/>
        <v>0.43341801704460736</v>
      </c>
      <c r="H204" s="50">
        <v>43252</v>
      </c>
      <c r="I204" s="67">
        <f t="shared" si="11"/>
        <v>1355.7860000000001</v>
      </c>
      <c r="J204" s="67">
        <v>219.33199999999999</v>
      </c>
      <c r="K204" s="67">
        <v>393.38799999999998</v>
      </c>
      <c r="L204" s="67">
        <v>285.072</v>
      </c>
      <c r="M204" s="67">
        <v>388.26100000000002</v>
      </c>
      <c r="N204" s="67">
        <v>69.733000000000004</v>
      </c>
    </row>
    <row r="205" spans="2:14">
      <c r="B205" s="50">
        <v>43282</v>
      </c>
      <c r="C205" s="68">
        <v>286.87050573999994</v>
      </c>
      <c r="D205" s="68">
        <v>102.74792646</v>
      </c>
      <c r="E205" s="69">
        <v>138.52772514</v>
      </c>
      <c r="F205" s="69">
        <v>45.594854139999995</v>
      </c>
      <c r="G205" s="51">
        <f t="shared" si="12"/>
        <v>6.9197578827994155E-2</v>
      </c>
      <c r="H205" s="50">
        <v>43282</v>
      </c>
      <c r="I205" s="67">
        <f t="shared" si="11"/>
        <v>1363.818</v>
      </c>
      <c r="J205" s="67">
        <v>220.77</v>
      </c>
      <c r="K205" s="67">
        <v>395.84699999999998</v>
      </c>
      <c r="L205" s="67">
        <v>286.76400000000001</v>
      </c>
      <c r="M205" s="67">
        <v>390.798</v>
      </c>
      <c r="N205" s="67">
        <v>69.638999999999996</v>
      </c>
    </row>
    <row r="206" spans="2:14">
      <c r="B206" s="50">
        <v>43313</v>
      </c>
      <c r="C206" s="68">
        <v>293.26692751000002</v>
      </c>
      <c r="D206" s="68">
        <v>104.09759107999999</v>
      </c>
      <c r="E206" s="69">
        <v>143.42842468999999</v>
      </c>
      <c r="F206" s="69">
        <v>45.740911740000001</v>
      </c>
      <c r="G206" s="51">
        <f t="shared" si="12"/>
        <v>1.2542095462643843E-2</v>
      </c>
      <c r="H206" s="50">
        <v>43313</v>
      </c>
      <c r="I206" s="67">
        <f t="shared" si="11"/>
        <v>1320.23</v>
      </c>
      <c r="J206" s="67">
        <v>216.154</v>
      </c>
      <c r="K206" s="67">
        <v>381.26299999999998</v>
      </c>
      <c r="L206" s="67">
        <v>277.16199999999998</v>
      </c>
      <c r="M206" s="67">
        <v>378.096</v>
      </c>
      <c r="N206" s="67">
        <v>67.555000000000007</v>
      </c>
    </row>
    <row r="207" spans="2:14">
      <c r="B207" s="50">
        <v>43344</v>
      </c>
      <c r="C207" s="68">
        <v>280.55222263000002</v>
      </c>
      <c r="D207" s="68">
        <v>100.35062485</v>
      </c>
      <c r="E207" s="69">
        <v>136.49029541999997</v>
      </c>
      <c r="F207" s="69">
        <v>43.711302360000005</v>
      </c>
      <c r="G207" s="51">
        <f t="shared" si="12"/>
        <v>-2.8280873867013723E-2</v>
      </c>
      <c r="H207" s="50">
        <v>43344</v>
      </c>
      <c r="I207" s="67">
        <f t="shared" si="11"/>
        <v>1330.8790000000001</v>
      </c>
      <c r="J207" s="67">
        <v>218.096</v>
      </c>
      <c r="K207" s="67">
        <v>384.32400000000001</v>
      </c>
      <c r="L207" s="67">
        <v>279.2</v>
      </c>
      <c r="M207" s="67">
        <v>381.00900000000001</v>
      </c>
      <c r="N207" s="67">
        <v>68.25</v>
      </c>
    </row>
    <row r="208" spans="2:14">
      <c r="B208" s="50">
        <v>43374</v>
      </c>
      <c r="C208" s="68">
        <v>304.56351722999995</v>
      </c>
      <c r="D208" s="68">
        <v>105.73808283999998</v>
      </c>
      <c r="E208" s="69">
        <v>148.09824425000002</v>
      </c>
      <c r="F208" s="69">
        <v>50.727190140000005</v>
      </c>
      <c r="G208" s="51">
        <f t="shared" si="12"/>
        <v>-1.3616952212195388E-2</v>
      </c>
      <c r="H208" s="50">
        <v>43374</v>
      </c>
      <c r="I208" s="67">
        <f t="shared" si="11"/>
        <v>1390.7690000000002</v>
      </c>
      <c r="J208" s="67">
        <v>225.685</v>
      </c>
      <c r="K208" s="67">
        <v>403.69799999999998</v>
      </c>
      <c r="L208" s="67">
        <v>291.91500000000002</v>
      </c>
      <c r="M208" s="67">
        <v>398.53300000000002</v>
      </c>
      <c r="N208" s="67">
        <v>70.938000000000002</v>
      </c>
    </row>
    <row r="209" spans="2:14">
      <c r="B209" s="50">
        <v>43405</v>
      </c>
      <c r="C209" s="68">
        <v>322.39606701000002</v>
      </c>
      <c r="D209" s="68">
        <v>113.00821773</v>
      </c>
      <c r="E209" s="69">
        <v>160.12128605999999</v>
      </c>
      <c r="F209" s="69">
        <v>49.266563219999995</v>
      </c>
      <c r="G209" s="51">
        <f t="shared" si="12"/>
        <v>-2.7960724744905074E-2</v>
      </c>
      <c r="H209" s="50">
        <v>43405</v>
      </c>
      <c r="I209" s="67">
        <f t="shared" si="11"/>
        <v>1399.9169999999999</v>
      </c>
      <c r="J209" s="67">
        <v>227.148</v>
      </c>
      <c r="K209" s="67">
        <v>406.34800000000001</v>
      </c>
      <c r="L209" s="67">
        <v>293.83499999999998</v>
      </c>
      <c r="M209" s="67">
        <v>401.19</v>
      </c>
      <c r="N209" s="67">
        <v>71.396000000000001</v>
      </c>
    </row>
    <row r="210" spans="2:14">
      <c r="B210" s="50">
        <v>43435</v>
      </c>
      <c r="C210" s="68">
        <v>340.37355325999999</v>
      </c>
      <c r="D210" s="68">
        <v>126.35993867000001</v>
      </c>
      <c r="E210" s="69">
        <v>167.21860631000001</v>
      </c>
      <c r="F210" s="69">
        <v>46.795008279999998</v>
      </c>
      <c r="G210" s="51">
        <f t="shared" si="12"/>
        <v>0.1315891588940914</v>
      </c>
      <c r="H210" s="50">
        <v>43435</v>
      </c>
      <c r="I210" s="67">
        <f t="shared" si="11"/>
        <v>1404.951</v>
      </c>
      <c r="J210" s="67">
        <v>227.79</v>
      </c>
      <c r="K210" s="67">
        <v>407.78</v>
      </c>
      <c r="L210" s="67">
        <v>294.93299999999999</v>
      </c>
      <c r="M210" s="67">
        <v>402.85399999999998</v>
      </c>
      <c r="N210" s="67">
        <v>71.593999999999994</v>
      </c>
    </row>
    <row r="211" spans="2:14">
      <c r="B211" s="50">
        <v>43466</v>
      </c>
      <c r="C211" s="68">
        <v>372.36238750999996</v>
      </c>
      <c r="D211" s="68">
        <v>152.59219497999996</v>
      </c>
      <c r="E211" s="69">
        <v>190.55539388000003</v>
      </c>
      <c r="F211" s="69">
        <v>29.214798650000006</v>
      </c>
      <c r="G211" s="51">
        <f t="shared" si="12"/>
        <v>6.8115652508378144E-2</v>
      </c>
      <c r="H211" s="50">
        <v>43466</v>
      </c>
      <c r="I211" s="67">
        <f t="shared" si="11"/>
        <v>1417.7830000000001</v>
      </c>
      <c r="J211" s="67">
        <v>229.959</v>
      </c>
      <c r="K211" s="67">
        <v>411.62</v>
      </c>
      <c r="L211" s="67">
        <v>297.18099999999998</v>
      </c>
      <c r="M211" s="67">
        <v>406.803</v>
      </c>
      <c r="N211" s="67">
        <v>72.22</v>
      </c>
    </row>
    <row r="212" spans="2:14">
      <c r="B212" s="50">
        <v>43497</v>
      </c>
      <c r="C212" s="68">
        <v>304.69030652999999</v>
      </c>
      <c r="D212" s="68">
        <v>123.73020722000001</v>
      </c>
      <c r="E212" s="69">
        <v>152.85828013999998</v>
      </c>
      <c r="F212" s="69">
        <v>28.101819169999999</v>
      </c>
      <c r="G212" s="51">
        <f t="shared" si="12"/>
        <v>-5.8517322543643724E-2</v>
      </c>
      <c r="H212" s="50">
        <v>43497</v>
      </c>
      <c r="I212" s="67">
        <f t="shared" si="11"/>
        <v>1426.3510000000001</v>
      </c>
      <c r="J212" s="67">
        <v>231.68600000000001</v>
      </c>
      <c r="K212" s="67">
        <v>413.86200000000002</v>
      </c>
      <c r="L212" s="67">
        <v>298.52499999999998</v>
      </c>
      <c r="M212" s="67">
        <v>409.67500000000001</v>
      </c>
      <c r="N212" s="67">
        <v>72.602999999999994</v>
      </c>
    </row>
    <row r="213" spans="2:14">
      <c r="B213" s="50">
        <v>43525</v>
      </c>
      <c r="C213" s="68">
        <v>383.97881216000002</v>
      </c>
      <c r="D213" s="68">
        <v>207.04773697000002</v>
      </c>
      <c r="E213" s="69">
        <v>147.78351651</v>
      </c>
      <c r="F213" s="69">
        <v>29.147558680000003</v>
      </c>
      <c r="G213" s="51">
        <f t="shared" si="12"/>
        <v>0.19117607152953164</v>
      </c>
      <c r="H213" s="50">
        <v>43525</v>
      </c>
      <c r="I213" s="67">
        <f t="shared" si="11"/>
        <v>1436.5320000000002</v>
      </c>
      <c r="J213" s="67">
        <v>233.52799999999999</v>
      </c>
      <c r="K213" s="67">
        <v>417.05399999999997</v>
      </c>
      <c r="L213" s="67">
        <v>300.416</v>
      </c>
      <c r="M213" s="67">
        <v>412.45600000000002</v>
      </c>
      <c r="N213" s="67">
        <v>73.078000000000003</v>
      </c>
    </row>
    <row r="214" spans="2:14">
      <c r="B214" s="50">
        <v>43556</v>
      </c>
      <c r="C214" s="68">
        <v>451.16385132000005</v>
      </c>
      <c r="D214" s="68">
        <v>254.28987803999999</v>
      </c>
      <c r="E214" s="69">
        <v>153.99799880000003</v>
      </c>
      <c r="F214" s="69">
        <v>42.875974480000004</v>
      </c>
      <c r="G214" s="51">
        <f t="shared" si="12"/>
        <v>0.32597458740633689</v>
      </c>
      <c r="H214" s="50">
        <v>43556</v>
      </c>
      <c r="I214" s="67">
        <f t="shared" si="11"/>
        <v>1448.8500000000001</v>
      </c>
      <c r="J214" s="67">
        <v>235.01599999999999</v>
      </c>
      <c r="K214" s="67">
        <v>419.58499999999998</v>
      </c>
      <c r="L214" s="67">
        <v>301.36900000000003</v>
      </c>
      <c r="M214" s="67">
        <v>415.48</v>
      </c>
      <c r="N214" s="67">
        <v>77.400000000000006</v>
      </c>
    </row>
    <row r="215" spans="2:14">
      <c r="B215" s="50">
        <v>43586</v>
      </c>
      <c r="C215" s="68">
        <v>322.39716509000004</v>
      </c>
      <c r="D215" s="68">
        <v>125.29485016000001</v>
      </c>
      <c r="E215" s="69">
        <v>149.10089584000002</v>
      </c>
      <c r="F215" s="69">
        <v>48.001419089999999</v>
      </c>
      <c r="G215" s="51">
        <f t="shared" si="12"/>
        <v>0.13265110039823735</v>
      </c>
      <c r="H215" s="50">
        <v>43586</v>
      </c>
      <c r="I215" s="67">
        <f t="shared" si="11"/>
        <v>1460.5260000000001</v>
      </c>
      <c r="J215" s="67">
        <v>237.12200000000001</v>
      </c>
      <c r="K215" s="67">
        <v>422.59699999999998</v>
      </c>
      <c r="L215" s="67">
        <v>303.238</v>
      </c>
      <c r="M215" s="67">
        <v>418.62599999999998</v>
      </c>
      <c r="N215" s="67">
        <v>78.942999999999998</v>
      </c>
    </row>
    <row r="216" spans="2:14">
      <c r="B216" s="50">
        <v>43617</v>
      </c>
      <c r="C216" s="68">
        <v>301.76483310999998</v>
      </c>
      <c r="D216" s="68">
        <v>107.61322533000001</v>
      </c>
      <c r="E216" s="69">
        <v>148.93470399999998</v>
      </c>
      <c r="F216" s="69">
        <v>45.216903780000003</v>
      </c>
      <c r="G216" s="51">
        <f t="shared" si="12"/>
        <v>6.6191174729004043E-2</v>
      </c>
      <c r="H216" s="50">
        <v>43617</v>
      </c>
      <c r="I216" s="67">
        <f t="shared" si="11"/>
        <v>1469.7619999999999</v>
      </c>
      <c r="J216" s="67">
        <v>238.83699999999999</v>
      </c>
      <c r="K216" s="67">
        <v>425.36399999999998</v>
      </c>
      <c r="L216" s="67">
        <v>304.92099999999999</v>
      </c>
      <c r="M216" s="67">
        <v>421.24299999999999</v>
      </c>
      <c r="N216" s="67">
        <v>79.397000000000006</v>
      </c>
    </row>
    <row r="217" spans="2:14">
      <c r="B217" s="50">
        <v>43647</v>
      </c>
      <c r="C217" s="68">
        <v>332.38226485999996</v>
      </c>
      <c r="D217" s="68">
        <v>123.36359914999998</v>
      </c>
      <c r="E217" s="69">
        <v>162.12128142000003</v>
      </c>
      <c r="F217" s="69">
        <v>46.897384290000005</v>
      </c>
      <c r="G217" s="51">
        <f t="shared" si="12"/>
        <v>0.15864914032413213</v>
      </c>
      <c r="H217" s="50">
        <v>43647</v>
      </c>
      <c r="I217" s="67">
        <f t="shared" si="11"/>
        <v>1477.653</v>
      </c>
      <c r="J217" s="67">
        <v>240.12799999999999</v>
      </c>
      <c r="K217" s="67">
        <v>427.62200000000001</v>
      </c>
      <c r="L217" s="67">
        <v>306.48399999999998</v>
      </c>
      <c r="M217" s="67">
        <v>423.68900000000002</v>
      </c>
      <c r="N217" s="67">
        <v>79.73</v>
      </c>
    </row>
    <row r="218" spans="2:14">
      <c r="B218" s="50">
        <v>43678</v>
      </c>
      <c r="C218" s="68">
        <v>333.21890465000001</v>
      </c>
      <c r="D218" s="68">
        <v>121.16723734000003</v>
      </c>
      <c r="E218" s="69">
        <v>163.18655601</v>
      </c>
      <c r="F218" s="69">
        <v>48.865111299999995</v>
      </c>
      <c r="G218" s="51">
        <f t="shared" si="12"/>
        <v>0.13623076246344779</v>
      </c>
      <c r="H218" s="50">
        <v>43678</v>
      </c>
      <c r="I218" s="67">
        <f t="shared" si="11"/>
        <v>1485.7830000000001</v>
      </c>
      <c r="J218" s="67">
        <v>241.636</v>
      </c>
      <c r="K218" s="67">
        <v>430.21699999999998</v>
      </c>
      <c r="L218" s="67">
        <v>307.85000000000002</v>
      </c>
      <c r="M218" s="67">
        <v>426.12099999999998</v>
      </c>
      <c r="N218" s="67">
        <v>79.959000000000003</v>
      </c>
    </row>
    <row r="219" spans="2:14">
      <c r="B219" s="50">
        <v>43709</v>
      </c>
      <c r="C219" s="68">
        <v>332.32980857000007</v>
      </c>
      <c r="D219" s="68">
        <v>128.61743065000002</v>
      </c>
      <c r="E219" s="69">
        <v>157.53933608000003</v>
      </c>
      <c r="F219" s="69">
        <v>46.173041840000003</v>
      </c>
      <c r="G219" s="51">
        <f t="shared" si="12"/>
        <v>0.18455596414320974</v>
      </c>
      <c r="H219" s="50">
        <v>43709</v>
      </c>
      <c r="I219" s="67">
        <f t="shared" si="11"/>
        <v>1494.6189999999999</v>
      </c>
      <c r="J219" s="67">
        <v>243.11500000000001</v>
      </c>
      <c r="K219" s="67">
        <v>432.93799999999999</v>
      </c>
      <c r="L219" s="67">
        <v>309.51299999999998</v>
      </c>
      <c r="M219" s="67">
        <v>428.77499999999998</v>
      </c>
      <c r="N219" s="67">
        <v>80.278000000000006</v>
      </c>
    </row>
    <row r="220" spans="2:14">
      <c r="B220" s="50">
        <v>43739</v>
      </c>
      <c r="C220" s="68">
        <v>342.18447074999995</v>
      </c>
      <c r="D220" s="68">
        <v>130.46286226999999</v>
      </c>
      <c r="E220" s="69">
        <v>161.17698880999998</v>
      </c>
      <c r="F220" s="69">
        <v>50.544619670000003</v>
      </c>
      <c r="G220" s="51">
        <f t="shared" si="12"/>
        <v>0.12352416291406776</v>
      </c>
      <c r="H220" s="50">
        <v>43739</v>
      </c>
      <c r="I220" s="67">
        <f t="shared" si="11"/>
        <v>1502.0889999999999</v>
      </c>
      <c r="J220" s="67">
        <v>244.24299999999999</v>
      </c>
      <c r="K220" s="67">
        <v>435.01299999999998</v>
      </c>
      <c r="L220" s="67">
        <v>310.94799999999998</v>
      </c>
      <c r="M220" s="67">
        <v>431.346</v>
      </c>
      <c r="N220" s="67">
        <v>80.539000000000001</v>
      </c>
    </row>
    <row r="221" spans="2:14">
      <c r="B221" s="50">
        <v>43770</v>
      </c>
      <c r="C221" s="68">
        <v>342.36054445000002</v>
      </c>
      <c r="D221" s="68">
        <v>126.19812153000001</v>
      </c>
      <c r="E221" s="69">
        <v>163.38327731000004</v>
      </c>
      <c r="F221" s="69">
        <v>52.77914561</v>
      </c>
      <c r="G221" s="51">
        <f t="shared" si="12"/>
        <v>6.1925313249496794E-2</v>
      </c>
      <c r="H221" s="50">
        <v>43770</v>
      </c>
      <c r="I221" s="67">
        <f t="shared" si="11"/>
        <v>1510.5720000000001</v>
      </c>
      <c r="J221" s="67">
        <v>245.53</v>
      </c>
      <c r="K221" s="67">
        <v>437.57400000000001</v>
      </c>
      <c r="L221" s="67">
        <v>312.62</v>
      </c>
      <c r="M221" s="67">
        <v>433.964</v>
      </c>
      <c r="N221" s="67">
        <v>80.884</v>
      </c>
    </row>
    <row r="222" spans="2:14">
      <c r="B222" s="50">
        <v>43800</v>
      </c>
      <c r="C222" s="68">
        <v>371.11725789999997</v>
      </c>
      <c r="D222" s="68">
        <v>145.07550952000003</v>
      </c>
      <c r="E222" s="69">
        <v>169.37705682000001</v>
      </c>
      <c r="F222" s="69">
        <v>56.664691559999994</v>
      </c>
      <c r="G222" s="51">
        <f t="shared" si="12"/>
        <v>9.0323423619566245E-2</v>
      </c>
      <c r="H222" s="50">
        <v>43800</v>
      </c>
      <c r="I222" s="67">
        <f t="shared" si="11"/>
        <v>1521.5759999999998</v>
      </c>
      <c r="J222" s="67">
        <v>247.46700000000001</v>
      </c>
      <c r="K222" s="67">
        <v>440.50900000000001</v>
      </c>
      <c r="L222" s="67">
        <v>315.02300000000002</v>
      </c>
      <c r="M222" s="67">
        <v>437.24599999999998</v>
      </c>
      <c r="N222" s="67">
        <v>81.331000000000003</v>
      </c>
    </row>
    <row r="223" spans="2:14">
      <c r="B223" s="50">
        <v>43831</v>
      </c>
      <c r="C223" s="68">
        <v>399.51023751000002</v>
      </c>
      <c r="D223" s="68">
        <v>184.55916413</v>
      </c>
      <c r="E223" s="69">
        <v>180.42386701999999</v>
      </c>
      <c r="F223" s="69">
        <v>34.527206359999994</v>
      </c>
      <c r="G223" s="51">
        <f t="shared" si="12"/>
        <v>7.2907068250202878E-2</v>
      </c>
      <c r="H223" s="50">
        <v>43831</v>
      </c>
      <c r="I223" s="67">
        <f t="shared" si="11"/>
        <v>1526.154</v>
      </c>
      <c r="J223" s="67">
        <v>248.55199999999999</v>
      </c>
      <c r="K223" s="67">
        <v>441.54899999999998</v>
      </c>
      <c r="L223" s="67">
        <v>316.60300000000001</v>
      </c>
      <c r="M223" s="67">
        <v>437.87200000000001</v>
      </c>
      <c r="N223" s="67">
        <v>81.578000000000003</v>
      </c>
    </row>
    <row r="224" spans="2:14">
      <c r="B224" s="50">
        <v>43862</v>
      </c>
      <c r="C224" s="68">
        <v>329.35120619000003</v>
      </c>
      <c r="D224" s="68">
        <v>128.18898132999999</v>
      </c>
      <c r="E224" s="69">
        <v>174.46482985000003</v>
      </c>
      <c r="F224" s="69">
        <v>26.697395010000005</v>
      </c>
      <c r="G224" s="51">
        <f t="shared" si="12"/>
        <v>8.0937591815287702E-2</v>
      </c>
      <c r="H224" s="50">
        <v>43862</v>
      </c>
      <c r="I224" s="67">
        <f t="shared" si="11"/>
        <v>1534.7070000000001</v>
      </c>
      <c r="J224" s="67">
        <v>249.95400000000001</v>
      </c>
      <c r="K224" s="67">
        <v>444.226</v>
      </c>
      <c r="L224" s="67">
        <v>318.245</v>
      </c>
      <c r="M224" s="67">
        <v>440.39699999999999</v>
      </c>
      <c r="N224" s="67">
        <v>81.885000000000005</v>
      </c>
    </row>
    <row r="225" spans="2:14">
      <c r="B225" s="50">
        <v>43891</v>
      </c>
      <c r="C225" s="68">
        <v>284.02237697999999</v>
      </c>
      <c r="D225" s="68">
        <v>136.3728021</v>
      </c>
      <c r="E225" s="69">
        <v>129.20785934</v>
      </c>
      <c r="F225" s="69">
        <v>18.441715540000001</v>
      </c>
      <c r="G225" s="51">
        <f t="shared" si="12"/>
        <v>-0.26031758007092642</v>
      </c>
      <c r="H225" s="50">
        <v>43891</v>
      </c>
      <c r="I225" s="67">
        <f t="shared" si="11"/>
        <v>1539.3869999999999</v>
      </c>
      <c r="J225" s="67">
        <v>250.751</v>
      </c>
      <c r="K225" s="67">
        <v>445.625</v>
      </c>
      <c r="L225" s="67">
        <v>319.20100000000002</v>
      </c>
      <c r="M225" s="67">
        <v>441.75799999999998</v>
      </c>
      <c r="N225" s="67">
        <v>82.052000000000007</v>
      </c>
    </row>
    <row r="226" spans="2:14">
      <c r="B226" s="50">
        <v>43922</v>
      </c>
      <c r="C226" s="68">
        <v>196.31532703999997</v>
      </c>
      <c r="D226" s="68">
        <v>94.931311460000003</v>
      </c>
      <c r="E226" s="69">
        <v>82.260719969999982</v>
      </c>
      <c r="F226" s="69">
        <v>19.12329561</v>
      </c>
      <c r="G226" s="51">
        <f t="shared" si="12"/>
        <v>-0.56486911248401839</v>
      </c>
      <c r="H226" s="50">
        <v>43922</v>
      </c>
      <c r="I226" s="67">
        <f t="shared" si="11"/>
        <v>1538.03</v>
      </c>
      <c r="J226" s="67">
        <v>250.50700000000001</v>
      </c>
      <c r="K226" s="67">
        <v>445.19900000000001</v>
      </c>
      <c r="L226" s="67">
        <v>318.92399999999998</v>
      </c>
      <c r="M226" s="67">
        <v>441.44</v>
      </c>
      <c r="N226" s="67">
        <v>81.96</v>
      </c>
    </row>
    <row r="227" spans="2:14">
      <c r="B227" s="50">
        <v>43952</v>
      </c>
      <c r="C227" s="68">
        <v>155.63602931999998</v>
      </c>
      <c r="D227" s="68">
        <v>61.934589759999994</v>
      </c>
      <c r="E227" s="69">
        <v>73.380058819999988</v>
      </c>
      <c r="F227" s="69">
        <v>20.321380739999999</v>
      </c>
      <c r="G227" s="51">
        <f t="shared" si="12"/>
        <v>-0.51725372871516173</v>
      </c>
      <c r="H227" s="50">
        <v>43952</v>
      </c>
      <c r="I227" s="67">
        <f t="shared" si="11"/>
        <v>1539.3489999999999</v>
      </c>
      <c r="J227" s="67">
        <v>250.69200000000001</v>
      </c>
      <c r="K227" s="67">
        <v>445.53300000000002</v>
      </c>
      <c r="L227" s="67">
        <v>319.12</v>
      </c>
      <c r="M227" s="67">
        <v>441.983</v>
      </c>
      <c r="N227" s="67">
        <v>82.021000000000001</v>
      </c>
    </row>
    <row r="228" spans="2:14">
      <c r="B228" s="50">
        <v>43983</v>
      </c>
      <c r="C228" s="68">
        <v>196.13563886</v>
      </c>
      <c r="D228" s="68">
        <v>71.570717980000012</v>
      </c>
      <c r="E228" s="69">
        <v>102.57781578999999</v>
      </c>
      <c r="F228" s="69">
        <v>21.987105089999996</v>
      </c>
      <c r="G228" s="51">
        <f t="shared" si="12"/>
        <v>-0.35003811796550788</v>
      </c>
      <c r="H228" s="50">
        <v>43983</v>
      </c>
      <c r="I228" s="67">
        <f t="shared" si="11"/>
        <v>1542.4380000000001</v>
      </c>
      <c r="J228" s="67">
        <v>251.28299999999999</v>
      </c>
      <c r="K228" s="67">
        <v>446.48700000000002</v>
      </c>
      <c r="L228" s="67">
        <v>319.75599999999997</v>
      </c>
      <c r="M228" s="67">
        <v>442.80900000000003</v>
      </c>
      <c r="N228" s="67">
        <v>82.102999999999994</v>
      </c>
    </row>
    <row r="229" spans="2:14">
      <c r="B229" s="50">
        <v>44013</v>
      </c>
      <c r="C229" s="68">
        <v>283.48937522</v>
      </c>
      <c r="D229" s="68">
        <v>113.62201057999999</v>
      </c>
      <c r="E229" s="69">
        <v>131.55610697999998</v>
      </c>
      <c r="F229" s="69">
        <v>38.311257660000003</v>
      </c>
      <c r="G229" s="51">
        <f t="shared" si="12"/>
        <v>-0.14709837078880772</v>
      </c>
      <c r="H229" s="50">
        <v>44013</v>
      </c>
      <c r="I229" s="67">
        <f t="shared" si="11"/>
        <v>1548.3620000000001</v>
      </c>
      <c r="J229" s="67">
        <v>252.18700000000001</v>
      </c>
      <c r="K229" s="67">
        <v>448.14600000000002</v>
      </c>
      <c r="L229" s="67">
        <v>321.20999999999998</v>
      </c>
      <c r="M229" s="67">
        <v>444.459</v>
      </c>
      <c r="N229" s="67">
        <v>82.36</v>
      </c>
    </row>
    <row r="230" spans="2:14">
      <c r="B230" s="50">
        <v>44044</v>
      </c>
      <c r="C230" s="68">
        <v>315.47147566000001</v>
      </c>
      <c r="D230" s="68">
        <v>138.12276621999999</v>
      </c>
      <c r="E230" s="69">
        <v>141.95498406999999</v>
      </c>
      <c r="F230" s="69">
        <v>35.393725369999999</v>
      </c>
      <c r="G230" s="51">
        <f t="shared" si="12"/>
        <v>-5.3260570580895505E-2</v>
      </c>
      <c r="H230" s="50">
        <v>44044</v>
      </c>
      <c r="I230" s="67">
        <f t="shared" si="11"/>
        <v>1555.4960000000001</v>
      </c>
      <c r="J230" s="67">
        <v>253.155</v>
      </c>
      <c r="K230" s="67">
        <v>450.51900000000001</v>
      </c>
      <c r="L230" s="67">
        <v>322.81599999999997</v>
      </c>
      <c r="M230" s="67">
        <v>446.39400000000001</v>
      </c>
      <c r="N230" s="67">
        <v>82.611999999999995</v>
      </c>
    </row>
    <row r="231" spans="2:14">
      <c r="B231" s="50">
        <v>44075</v>
      </c>
      <c r="C231" s="68">
        <v>307.84437690000004</v>
      </c>
      <c r="D231" s="68">
        <v>119.92295977000001</v>
      </c>
      <c r="E231" s="69">
        <v>154.51338927</v>
      </c>
      <c r="F231" s="69">
        <v>33.408027860000004</v>
      </c>
      <c r="G231" s="51">
        <f t="shared" si="12"/>
        <v>-7.3678108428972156E-2</v>
      </c>
      <c r="H231" s="50">
        <v>44075</v>
      </c>
      <c r="I231" s="67">
        <f t="shared" si="11"/>
        <v>1564.653</v>
      </c>
      <c r="J231" s="67">
        <v>254.61</v>
      </c>
      <c r="K231" s="67">
        <v>453.28500000000003</v>
      </c>
      <c r="L231" s="67">
        <v>324.90600000000001</v>
      </c>
      <c r="M231" s="67">
        <v>448.93</v>
      </c>
      <c r="N231" s="67">
        <v>82.921999999999997</v>
      </c>
    </row>
    <row r="232" spans="2:14">
      <c r="B232" s="50">
        <v>44105</v>
      </c>
      <c r="C232" s="68">
        <v>337.27758178999994</v>
      </c>
      <c r="D232" s="68">
        <v>132.35672413999998</v>
      </c>
      <c r="E232" s="69">
        <v>164.42722001999999</v>
      </c>
      <c r="F232" s="69">
        <v>40.493637629999995</v>
      </c>
      <c r="G232" s="51">
        <f t="shared" si="12"/>
        <v>-1.4339893769127143E-2</v>
      </c>
      <c r="H232" s="50">
        <v>44105</v>
      </c>
      <c r="I232" s="67">
        <f t="shared" ref="I232:I258" si="13">SUM(J232:N232)</f>
        <v>1575.606</v>
      </c>
      <c r="J232" s="67">
        <v>256.42599999999999</v>
      </c>
      <c r="K232" s="67">
        <v>456.81900000000002</v>
      </c>
      <c r="L232" s="67">
        <v>327.18</v>
      </c>
      <c r="M232" s="67">
        <v>451.93700000000001</v>
      </c>
      <c r="N232" s="67">
        <v>83.244</v>
      </c>
    </row>
    <row r="233" spans="2:14">
      <c r="B233" s="50">
        <v>44136</v>
      </c>
      <c r="C233" s="68">
        <v>348.05086389000002</v>
      </c>
      <c r="D233" s="68">
        <v>137.65357756999995</v>
      </c>
      <c r="E233" s="69">
        <v>169.25220693000003</v>
      </c>
      <c r="F233" s="69">
        <v>41.145079390000006</v>
      </c>
      <c r="G233" s="51">
        <f t="shared" si="12"/>
        <v>1.6620838856128861E-2</v>
      </c>
      <c r="H233" s="50">
        <v>44136</v>
      </c>
      <c r="I233" s="67">
        <f t="shared" si="13"/>
        <v>1585.6319999999998</v>
      </c>
      <c r="J233" s="67">
        <v>258.233</v>
      </c>
      <c r="K233" s="67">
        <v>460.05599999999998</v>
      </c>
      <c r="L233" s="67">
        <v>329.12700000000001</v>
      </c>
      <c r="M233" s="67">
        <v>454.66699999999997</v>
      </c>
      <c r="N233" s="67">
        <v>83.549000000000007</v>
      </c>
    </row>
    <row r="234" spans="2:14">
      <c r="B234" s="50">
        <v>44166</v>
      </c>
      <c r="C234" s="68">
        <v>390.30520523999991</v>
      </c>
      <c r="D234" s="68">
        <v>152.38888443000002</v>
      </c>
      <c r="E234" s="69">
        <v>193.98022293999998</v>
      </c>
      <c r="F234" s="69">
        <v>43.936097869999998</v>
      </c>
      <c r="G234" s="51">
        <f t="shared" si="12"/>
        <v>5.1703193348044962E-2</v>
      </c>
      <c r="H234" s="50">
        <v>44166</v>
      </c>
      <c r="I234" s="67">
        <f t="shared" si="13"/>
        <v>1575.723</v>
      </c>
      <c r="J234" s="67">
        <v>257.26600000000002</v>
      </c>
      <c r="K234" s="67">
        <v>457.84899999999999</v>
      </c>
      <c r="L234" s="67">
        <v>326.32</v>
      </c>
      <c r="M234" s="67">
        <v>451.60599999999999</v>
      </c>
      <c r="N234" s="67">
        <v>82.682000000000002</v>
      </c>
    </row>
    <row r="235" spans="2:14">
      <c r="B235" s="50">
        <v>44197</v>
      </c>
      <c r="C235" s="68">
        <v>445.33707851000003</v>
      </c>
      <c r="D235" s="68">
        <v>186.12301456</v>
      </c>
      <c r="E235" s="69">
        <v>227.84073109000002</v>
      </c>
      <c r="F235" s="69">
        <v>31.373332860000005</v>
      </c>
      <c r="G235" s="51">
        <f t="shared" si="12"/>
        <v>0.11470755113967002</v>
      </c>
      <c r="H235" s="50">
        <v>44197</v>
      </c>
      <c r="I235" s="67">
        <f t="shared" si="13"/>
        <v>1586.5640000000001</v>
      </c>
      <c r="J235" s="67">
        <v>259.21800000000002</v>
      </c>
      <c r="K235" s="67">
        <v>461.67599999999999</v>
      </c>
      <c r="L235" s="67">
        <v>328.21100000000001</v>
      </c>
      <c r="M235" s="67">
        <v>454.37099999999998</v>
      </c>
      <c r="N235" s="67">
        <v>83.087999999999994</v>
      </c>
    </row>
    <row r="236" spans="2:14">
      <c r="B236" s="50">
        <v>44228</v>
      </c>
      <c r="C236" s="68">
        <v>389.73201548000009</v>
      </c>
      <c r="D236" s="68">
        <v>154.41647276999998</v>
      </c>
      <c r="E236" s="69">
        <v>207.84079279999997</v>
      </c>
      <c r="F236" s="69">
        <v>27.47474991</v>
      </c>
      <c r="G236" s="51">
        <f t="shared" si="12"/>
        <v>0.1833325889056161</v>
      </c>
      <c r="H236" s="50">
        <v>44228</v>
      </c>
      <c r="I236" s="67">
        <f t="shared" si="13"/>
        <v>1599.9879999999998</v>
      </c>
      <c r="J236" s="67">
        <v>261.98599999999999</v>
      </c>
      <c r="K236" s="67">
        <v>465.863</v>
      </c>
      <c r="L236" s="67">
        <v>330.71300000000002</v>
      </c>
      <c r="M236" s="67">
        <v>457.93200000000002</v>
      </c>
      <c r="N236" s="67">
        <v>83.494</v>
      </c>
    </row>
    <row r="237" spans="2:14">
      <c r="B237" s="50">
        <v>44256</v>
      </c>
      <c r="C237" s="68">
        <v>500.17517328999998</v>
      </c>
      <c r="D237" s="68">
        <v>279.01105297999999</v>
      </c>
      <c r="E237" s="69">
        <v>192.14696289999998</v>
      </c>
      <c r="F237" s="69">
        <v>29.017157409999999</v>
      </c>
      <c r="G237" s="51">
        <f t="shared" si="12"/>
        <v>0.76104143134194246</v>
      </c>
      <c r="H237" s="50">
        <v>44256</v>
      </c>
      <c r="I237" s="67">
        <f t="shared" si="13"/>
        <v>1611.231</v>
      </c>
      <c r="J237" s="67">
        <v>264.00700000000001</v>
      </c>
      <c r="K237" s="67">
        <v>469.43599999999998</v>
      </c>
      <c r="L237" s="67">
        <v>332.81900000000002</v>
      </c>
      <c r="M237" s="67">
        <v>461.13200000000001</v>
      </c>
      <c r="N237" s="67">
        <v>83.837000000000003</v>
      </c>
    </row>
    <row r="238" spans="2:14">
      <c r="B238" s="50">
        <v>44287</v>
      </c>
      <c r="C238" s="68">
        <v>487.74879314999998</v>
      </c>
      <c r="D238" s="68">
        <v>254.65476623999999</v>
      </c>
      <c r="E238" s="69">
        <v>172.53761895000002</v>
      </c>
      <c r="F238" s="69">
        <v>60.556407960000001</v>
      </c>
      <c r="G238" s="51">
        <f t="shared" si="12"/>
        <v>1.4845171312101342</v>
      </c>
      <c r="H238" s="50">
        <v>44287</v>
      </c>
      <c r="I238" s="67">
        <f t="shared" si="13"/>
        <v>1620.701</v>
      </c>
      <c r="J238" s="67">
        <v>265.65899999999999</v>
      </c>
      <c r="K238" s="67">
        <v>472.21499999999997</v>
      </c>
      <c r="L238" s="67">
        <v>334.48500000000001</v>
      </c>
      <c r="M238" s="67">
        <v>464.226</v>
      </c>
      <c r="N238" s="67">
        <v>84.116</v>
      </c>
    </row>
    <row r="239" spans="2:14">
      <c r="B239" s="50">
        <v>44317</v>
      </c>
      <c r="C239" s="68">
        <v>381.69332516999992</v>
      </c>
      <c r="D239" s="68">
        <v>164.91735164000002</v>
      </c>
      <c r="E239" s="69">
        <v>167.82748791999998</v>
      </c>
      <c r="F239" s="69">
        <v>48.948485609999999</v>
      </c>
      <c r="G239" s="51">
        <f t="shared" si="12"/>
        <v>1.4524740629639701</v>
      </c>
      <c r="H239" s="50">
        <v>44317</v>
      </c>
      <c r="I239" s="67">
        <f t="shared" si="13"/>
        <v>1630.431</v>
      </c>
      <c r="J239" s="67">
        <v>267.49099999999999</v>
      </c>
      <c r="K239" s="67">
        <v>475.05599999999998</v>
      </c>
      <c r="L239" s="67">
        <v>336.12700000000001</v>
      </c>
      <c r="M239" s="67">
        <v>467.351</v>
      </c>
      <c r="N239" s="67">
        <v>84.406000000000006</v>
      </c>
    </row>
    <row r="240" spans="2:14">
      <c r="B240" s="50">
        <v>44348</v>
      </c>
      <c r="C240" s="68">
        <v>397.28811946999997</v>
      </c>
      <c r="D240" s="68">
        <v>162.83143741999999</v>
      </c>
      <c r="E240" s="69">
        <v>179.10806492999998</v>
      </c>
      <c r="F240" s="69">
        <v>55.348617119999993</v>
      </c>
      <c r="G240" s="51">
        <f t="shared" si="12"/>
        <v>1.0255784302086015</v>
      </c>
      <c r="H240" s="50">
        <v>44348</v>
      </c>
      <c r="I240" s="67">
        <f t="shared" si="13"/>
        <v>1638.5430000000001</v>
      </c>
      <c r="J240" s="67">
        <v>269.01299999999998</v>
      </c>
      <c r="K240" s="67">
        <v>477.572</v>
      </c>
      <c r="L240" s="67">
        <v>337.73700000000002</v>
      </c>
      <c r="M240" s="67">
        <v>469.61399999999998</v>
      </c>
      <c r="N240" s="67">
        <v>84.606999999999999</v>
      </c>
    </row>
    <row r="241" spans="2:14">
      <c r="B241" s="50">
        <v>44378</v>
      </c>
      <c r="C241" s="68">
        <v>410.56594919000008</v>
      </c>
      <c r="D241" s="68">
        <v>160.63722749999999</v>
      </c>
      <c r="E241" s="69">
        <v>195.47128742999999</v>
      </c>
      <c r="F241" s="69">
        <v>54.457434259999992</v>
      </c>
      <c r="G241" s="51">
        <f t="shared" si="12"/>
        <v>0.44825868296257365</v>
      </c>
      <c r="H241" s="50">
        <v>44378</v>
      </c>
      <c r="I241" s="67">
        <f t="shared" si="13"/>
        <v>1646.2149999999999</v>
      </c>
      <c r="J241" s="67">
        <v>270.58300000000003</v>
      </c>
      <c r="K241" s="67">
        <v>480.00200000000001</v>
      </c>
      <c r="L241" s="67">
        <v>339.13400000000001</v>
      </c>
      <c r="M241" s="67">
        <v>471.66899999999998</v>
      </c>
      <c r="N241" s="67">
        <v>84.826999999999998</v>
      </c>
    </row>
    <row r="242" spans="2:14">
      <c r="B242" s="50">
        <v>44409</v>
      </c>
      <c r="C242" s="68">
        <v>428.26834257000002</v>
      </c>
      <c r="D242" s="68">
        <v>169.61229022999999</v>
      </c>
      <c r="E242" s="69">
        <v>197.63081696000003</v>
      </c>
      <c r="F242" s="69">
        <v>61.025235379999991</v>
      </c>
      <c r="G242" s="51">
        <f t="shared" si="12"/>
        <v>0.3575501292914578</v>
      </c>
      <c r="H242" s="50">
        <v>44409</v>
      </c>
      <c r="I242" s="67">
        <f t="shared" si="13"/>
        <v>1655.0279999999998</v>
      </c>
      <c r="J242" s="67">
        <v>272.178</v>
      </c>
      <c r="K242" s="67">
        <v>482.61399999999998</v>
      </c>
      <c r="L242" s="67">
        <v>340.85399999999998</v>
      </c>
      <c r="M242" s="67">
        <v>474.20400000000001</v>
      </c>
      <c r="N242" s="67">
        <v>85.177999999999997</v>
      </c>
    </row>
    <row r="243" spans="2:14">
      <c r="B243" s="50">
        <v>44440</v>
      </c>
      <c r="C243" s="68">
        <v>437.25942081000005</v>
      </c>
      <c r="D243" s="68">
        <v>181.38139103999998</v>
      </c>
      <c r="E243" s="69">
        <v>197.55004092999997</v>
      </c>
      <c r="F243" s="69">
        <v>58.327988840000003</v>
      </c>
      <c r="G243" s="51">
        <f t="shared" si="12"/>
        <v>0.42039112493530806</v>
      </c>
      <c r="H243" s="50">
        <v>44440</v>
      </c>
      <c r="I243" s="67">
        <f t="shared" si="13"/>
        <v>1663.7160000000001</v>
      </c>
      <c r="J243" s="67">
        <v>273.60599999999999</v>
      </c>
      <c r="K243" s="67">
        <v>485.24299999999999</v>
      </c>
      <c r="L243" s="67">
        <v>342.57299999999998</v>
      </c>
      <c r="M243" s="67">
        <v>476.81400000000002</v>
      </c>
      <c r="N243" s="67">
        <v>85.48</v>
      </c>
    </row>
    <row r="244" spans="2:14">
      <c r="B244" s="50">
        <v>44470</v>
      </c>
      <c r="C244" s="68">
        <v>422.43520861999991</v>
      </c>
      <c r="D244" s="68">
        <v>187.87951802999999</v>
      </c>
      <c r="E244" s="69">
        <v>183.29947823000001</v>
      </c>
      <c r="F244" s="69">
        <v>51.256212360000006</v>
      </c>
      <c r="G244" s="51">
        <f t="shared" ref="G244:G258" si="14">+C244/C232-1</f>
        <v>0.25248528638651679</v>
      </c>
      <c r="H244" s="50">
        <v>44470</v>
      </c>
      <c r="I244" s="67">
        <f t="shared" si="13"/>
        <v>1673.1969999999999</v>
      </c>
      <c r="J244" s="67">
        <v>275.46699999999998</v>
      </c>
      <c r="K244" s="67">
        <v>488.06400000000002</v>
      </c>
      <c r="L244" s="67">
        <v>344.48599999999999</v>
      </c>
      <c r="M244" s="67">
        <v>479.35700000000003</v>
      </c>
      <c r="N244" s="67">
        <v>85.822999999999993</v>
      </c>
    </row>
    <row r="245" spans="2:14">
      <c r="B245" s="50">
        <v>44501</v>
      </c>
      <c r="C245" s="68">
        <v>479.00355912999999</v>
      </c>
      <c r="D245" s="68">
        <v>188.53949017000002</v>
      </c>
      <c r="E245" s="69">
        <v>233.51327781000003</v>
      </c>
      <c r="F245" s="69">
        <v>56.950791150000001</v>
      </c>
      <c r="G245" s="51">
        <f t="shared" si="14"/>
        <v>0.37624585606943639</v>
      </c>
      <c r="H245" s="50">
        <v>44501</v>
      </c>
      <c r="I245" s="67">
        <f t="shared" si="13"/>
        <v>1682.7370000000001</v>
      </c>
      <c r="J245" s="67">
        <v>277.42</v>
      </c>
      <c r="K245" s="67">
        <v>490.72399999999999</v>
      </c>
      <c r="L245" s="67">
        <v>346.35599999999999</v>
      </c>
      <c r="M245" s="67">
        <v>482.05900000000003</v>
      </c>
      <c r="N245" s="67">
        <v>86.177999999999997</v>
      </c>
    </row>
    <row r="246" spans="2:14">
      <c r="B246" s="50">
        <v>44531</v>
      </c>
      <c r="C246" s="68">
        <v>533.5929632399999</v>
      </c>
      <c r="D246" s="68">
        <v>204.39707784000001</v>
      </c>
      <c r="E246" s="69">
        <v>266.81811282000001</v>
      </c>
      <c r="F246" s="69">
        <v>62.377772580000006</v>
      </c>
      <c r="G246" s="51">
        <f t="shared" si="14"/>
        <v>0.36711721000977149</v>
      </c>
      <c r="H246" s="50">
        <v>44531</v>
      </c>
      <c r="I246" s="67">
        <f t="shared" si="13"/>
        <v>1675.6679999999999</v>
      </c>
      <c r="J246" s="67">
        <v>276.77199999999999</v>
      </c>
      <c r="K246" s="67">
        <v>488.85300000000001</v>
      </c>
      <c r="L246" s="67">
        <v>344.85599999999999</v>
      </c>
      <c r="M246" s="67">
        <v>479.637</v>
      </c>
      <c r="N246" s="67">
        <v>85.55</v>
      </c>
    </row>
    <row r="247" spans="2:14">
      <c r="B247" s="50">
        <v>44562</v>
      </c>
      <c r="C247" s="68">
        <v>577.0187189799999</v>
      </c>
      <c r="D247" s="68">
        <v>269.21803353999996</v>
      </c>
      <c r="E247" s="69">
        <v>273.65060991999997</v>
      </c>
      <c r="F247" s="69">
        <v>34.150075520000001</v>
      </c>
      <c r="G247" s="51">
        <f t="shared" si="14"/>
        <v>0.29568981974413111</v>
      </c>
      <c r="H247" s="50">
        <v>44562</v>
      </c>
      <c r="I247" s="67">
        <f t="shared" si="13"/>
        <v>1683.0769999999998</v>
      </c>
      <c r="J247" s="67">
        <v>278.06799999999998</v>
      </c>
      <c r="K247" s="67">
        <v>490.94499999999999</v>
      </c>
      <c r="L247" s="67">
        <v>346.46100000000001</v>
      </c>
      <c r="M247" s="67">
        <v>481.86900000000003</v>
      </c>
      <c r="N247" s="67">
        <v>85.733999999999995</v>
      </c>
    </row>
    <row r="248" spans="2:14">
      <c r="B248" s="50">
        <v>44593</v>
      </c>
      <c r="C248" s="68">
        <v>476.7369296</v>
      </c>
      <c r="D248" s="68">
        <v>198.50654866999997</v>
      </c>
      <c r="E248" s="69">
        <v>247.13538608000005</v>
      </c>
      <c r="F248" s="69">
        <v>31.094994850000003</v>
      </c>
      <c r="G248" s="51">
        <f t="shared" si="14"/>
        <v>0.22324292248057498</v>
      </c>
      <c r="H248" s="50">
        <v>44593</v>
      </c>
      <c r="I248" s="67">
        <f t="shared" si="13"/>
        <v>1691.194</v>
      </c>
      <c r="J248" s="67">
        <v>279.54500000000002</v>
      </c>
      <c r="K248" s="67">
        <v>493.286</v>
      </c>
      <c r="L248" s="67">
        <v>348.28699999999998</v>
      </c>
      <c r="M248" s="67">
        <v>484.07100000000003</v>
      </c>
      <c r="N248" s="67">
        <v>86.004999999999995</v>
      </c>
    </row>
    <row r="249" spans="2:14">
      <c r="B249" s="50">
        <v>44621</v>
      </c>
      <c r="C249" s="68">
        <v>896.13610510000012</v>
      </c>
      <c r="D249" s="68">
        <v>602.03925214000014</v>
      </c>
      <c r="E249" s="69">
        <v>250.38382154000001</v>
      </c>
      <c r="F249" s="69">
        <v>43.71303142</v>
      </c>
      <c r="G249" s="51">
        <f t="shared" si="14"/>
        <v>0.79164451367205957</v>
      </c>
      <c r="H249" s="50">
        <v>44621</v>
      </c>
      <c r="I249" s="67">
        <f t="shared" si="13"/>
        <v>1701.6229999999998</v>
      </c>
      <c r="J249" s="67">
        <v>281.77100000000002</v>
      </c>
      <c r="K249" s="67">
        <v>496.327</v>
      </c>
      <c r="L249" s="67">
        <v>350.40800000000002</v>
      </c>
      <c r="M249" s="67">
        <v>486.82100000000003</v>
      </c>
      <c r="N249" s="67">
        <v>86.296000000000006</v>
      </c>
    </row>
    <row r="250" spans="2:14">
      <c r="B250" s="50">
        <v>44652</v>
      </c>
      <c r="C250" s="68">
        <v>652.74666651999996</v>
      </c>
      <c r="D250" s="68">
        <v>374.09120740000009</v>
      </c>
      <c r="E250" s="69">
        <v>223.87078510999996</v>
      </c>
      <c r="F250" s="69">
        <v>54.784674010000003</v>
      </c>
      <c r="G250" s="51">
        <f t="shared" si="14"/>
        <v>0.33828453434892936</v>
      </c>
      <c r="H250" s="50">
        <v>44652</v>
      </c>
      <c r="I250" s="67">
        <f t="shared" si="13"/>
        <v>1709.819</v>
      </c>
      <c r="J250" s="67">
        <v>283.46800000000002</v>
      </c>
      <c r="K250" s="67">
        <v>498.73899999999998</v>
      </c>
      <c r="L250" s="67">
        <v>351.94600000000003</v>
      </c>
      <c r="M250" s="67">
        <v>489.10899999999998</v>
      </c>
      <c r="N250" s="67">
        <v>86.557000000000002</v>
      </c>
    </row>
    <row r="251" spans="2:14">
      <c r="B251" s="50">
        <v>44682</v>
      </c>
      <c r="C251" s="68">
        <v>506.16563428000001</v>
      </c>
      <c r="D251" s="68">
        <v>219.70400677000001</v>
      </c>
      <c r="E251" s="69">
        <v>230.34694974000001</v>
      </c>
      <c r="F251" s="69">
        <v>56.11467777</v>
      </c>
      <c r="G251" s="51">
        <f t="shared" si="14"/>
        <v>0.32610554312041518</v>
      </c>
      <c r="H251" s="50">
        <v>44682</v>
      </c>
      <c r="I251" s="67">
        <f t="shared" si="13"/>
        <v>1717.018</v>
      </c>
      <c r="J251" s="67">
        <v>285.05200000000002</v>
      </c>
      <c r="K251" s="67">
        <v>500.85599999999999</v>
      </c>
      <c r="L251" s="67">
        <v>353.30399999999997</v>
      </c>
      <c r="M251" s="67">
        <v>491.14499999999998</v>
      </c>
      <c r="N251" s="67">
        <v>86.661000000000001</v>
      </c>
    </row>
    <row r="252" spans="2:14">
      <c r="B252" s="50">
        <v>44713</v>
      </c>
      <c r="C252" s="68">
        <v>454.77939707999997</v>
      </c>
      <c r="D252" s="68">
        <v>202.15015467999999</v>
      </c>
      <c r="E252" s="69">
        <v>198.98004994999999</v>
      </c>
      <c r="F252" s="69">
        <v>53.649192449999994</v>
      </c>
      <c r="G252" s="51">
        <f t="shared" si="14"/>
        <v>0.14470927972046055</v>
      </c>
      <c r="H252" s="50">
        <v>44713</v>
      </c>
      <c r="I252" s="67">
        <f t="shared" si="13"/>
        <v>1726.3670000000002</v>
      </c>
      <c r="J252" s="67">
        <v>286.99599999999998</v>
      </c>
      <c r="K252" s="67">
        <v>503.51900000000001</v>
      </c>
      <c r="L252" s="67">
        <v>355.07900000000001</v>
      </c>
      <c r="M252" s="67">
        <v>494.036</v>
      </c>
      <c r="N252" s="67">
        <v>86.736999999999995</v>
      </c>
    </row>
    <row r="253" spans="2:14">
      <c r="B253" s="50">
        <v>44743</v>
      </c>
      <c r="C253" s="68">
        <v>469.26011693999999</v>
      </c>
      <c r="D253" s="68">
        <v>211.54428716999999</v>
      </c>
      <c r="E253" s="69">
        <v>203.57275299</v>
      </c>
      <c r="F253" s="69">
        <v>54.143076780000001</v>
      </c>
      <c r="G253" s="51">
        <f t="shared" si="14"/>
        <v>0.14295917103158895</v>
      </c>
      <c r="H253" s="50">
        <v>44743</v>
      </c>
      <c r="I253" s="67">
        <f t="shared" si="13"/>
        <v>1729.3</v>
      </c>
      <c r="J253" s="67">
        <v>288.60399999999998</v>
      </c>
      <c r="K253" s="67">
        <v>503.26400000000001</v>
      </c>
      <c r="L253" s="67">
        <v>356.70800000000003</v>
      </c>
      <c r="M253" s="67">
        <v>493.72300000000001</v>
      </c>
      <c r="N253" s="67">
        <v>87.001000000000005</v>
      </c>
    </row>
    <row r="254" spans="2:14">
      <c r="B254" s="50">
        <v>44774</v>
      </c>
      <c r="C254" s="68">
        <v>519.52651981000008</v>
      </c>
      <c r="D254" s="68">
        <v>227.36484222000001</v>
      </c>
      <c r="E254" s="69">
        <v>235.44651380000002</v>
      </c>
      <c r="F254" s="69">
        <v>56.715163790000005</v>
      </c>
      <c r="G254" s="51">
        <f t="shared" si="14"/>
        <v>0.21308644176771963</v>
      </c>
      <c r="H254" s="50">
        <v>44774</v>
      </c>
      <c r="I254" s="67">
        <f t="shared" si="13"/>
        <v>1739.537</v>
      </c>
      <c r="J254" s="67">
        <v>290.46300000000002</v>
      </c>
      <c r="K254" s="67">
        <v>506.22199999999998</v>
      </c>
      <c r="L254" s="67">
        <v>358.738</v>
      </c>
      <c r="M254" s="67">
        <v>496.798</v>
      </c>
      <c r="N254" s="67">
        <v>87.316000000000003</v>
      </c>
    </row>
    <row r="255" spans="2:14">
      <c r="B255" s="50">
        <v>44805</v>
      </c>
      <c r="C255" s="68">
        <v>528.49381830000004</v>
      </c>
      <c r="D255" s="68">
        <v>234.60200915000001</v>
      </c>
      <c r="E255" s="69">
        <v>232.50728763999996</v>
      </c>
      <c r="F255" s="69">
        <v>61.384521509999992</v>
      </c>
      <c r="G255" s="51">
        <f t="shared" si="14"/>
        <v>0.20865050161982346</v>
      </c>
      <c r="H255" s="50">
        <v>44805</v>
      </c>
      <c r="I255" s="67">
        <f t="shared" si="13"/>
        <v>1750.3430000000003</v>
      </c>
      <c r="J255" s="67">
        <v>291.19400000000002</v>
      </c>
      <c r="K255" s="67">
        <v>509.84100000000001</v>
      </c>
      <c r="L255" s="67">
        <v>361.19</v>
      </c>
      <c r="M255" s="67">
        <v>500.32299999999998</v>
      </c>
      <c r="N255" s="67">
        <v>87.795000000000002</v>
      </c>
    </row>
    <row r="256" spans="2:14">
      <c r="B256" s="50">
        <v>44835</v>
      </c>
      <c r="C256" s="68">
        <v>520.21375172</v>
      </c>
      <c r="D256" s="68">
        <v>243.43314969000002</v>
      </c>
      <c r="E256" s="69">
        <v>221.54206017999996</v>
      </c>
      <c r="F256" s="69">
        <v>55.238541850000004</v>
      </c>
      <c r="G256" s="51">
        <f t="shared" si="14"/>
        <v>0.23146399993367139</v>
      </c>
      <c r="H256" s="50">
        <v>44835</v>
      </c>
      <c r="I256" s="67">
        <f t="shared" si="13"/>
        <v>1760.9850000000001</v>
      </c>
      <c r="J256" s="67">
        <v>293.42200000000003</v>
      </c>
      <c r="K256" s="67">
        <v>512.61300000000006</v>
      </c>
      <c r="L256" s="67">
        <v>363.39499999999998</v>
      </c>
      <c r="M256" s="67">
        <v>503.50200000000001</v>
      </c>
      <c r="N256" s="67">
        <v>88.052999999999997</v>
      </c>
    </row>
    <row r="257" spans="2:14">
      <c r="B257" s="50">
        <v>44866</v>
      </c>
      <c r="C257" s="68">
        <v>495.39853034999999</v>
      </c>
      <c r="D257" s="68">
        <v>223.92181000999994</v>
      </c>
      <c r="E257" s="69">
        <v>216.15812367999999</v>
      </c>
      <c r="F257" s="69">
        <v>55.318596660000004</v>
      </c>
      <c r="G257" s="51">
        <f t="shared" si="14"/>
        <v>3.4227243007917796E-2</v>
      </c>
      <c r="H257" s="50">
        <v>44866</v>
      </c>
      <c r="I257" s="67">
        <f t="shared" si="13"/>
        <v>1766.098</v>
      </c>
      <c r="J257" s="67">
        <v>296.22500000000002</v>
      </c>
      <c r="K257" s="67">
        <v>512.15700000000004</v>
      </c>
      <c r="L257" s="67">
        <v>364.827</v>
      </c>
      <c r="M257" s="67">
        <v>504.601</v>
      </c>
      <c r="N257" s="67">
        <v>88.287999999999997</v>
      </c>
    </row>
    <row r="258" spans="2:14">
      <c r="B258" s="50">
        <v>44896</v>
      </c>
      <c r="C258" s="68">
        <v>542.76372081999989</v>
      </c>
      <c r="D258" s="68">
        <v>243.49657604999999</v>
      </c>
      <c r="E258" s="69">
        <v>237.12298102999998</v>
      </c>
      <c r="F258" s="69">
        <v>62.144163739999989</v>
      </c>
      <c r="G258" s="51">
        <f t="shared" si="14"/>
        <v>1.718680382198956E-2</v>
      </c>
      <c r="H258" s="50">
        <v>44896</v>
      </c>
      <c r="I258" s="67">
        <f t="shared" si="13"/>
        <v>1773.0360000000001</v>
      </c>
      <c r="J258" s="67">
        <v>297.71100000000001</v>
      </c>
      <c r="K258" s="67">
        <v>513.971</v>
      </c>
      <c r="L258" s="67">
        <v>366.161</v>
      </c>
      <c r="M258" s="67">
        <v>506.75799999999998</v>
      </c>
      <c r="N258" s="67">
        <v>88.435000000000002</v>
      </c>
    </row>
    <row r="259" spans="2:14">
      <c r="B259" s="76"/>
    </row>
  </sheetData>
  <sortState ref="B55:E59">
    <sortCondition descending="1" ref="C55:C59"/>
  </sortState>
  <mergeCells count="19">
    <mergeCell ref="B6:G6"/>
    <mergeCell ref="I84:O84"/>
    <mergeCell ref="I85:O85"/>
    <mergeCell ref="B7:G7"/>
    <mergeCell ref="B1:L1"/>
    <mergeCell ref="B8:D8"/>
    <mergeCell ref="B100:F100"/>
    <mergeCell ref="B101:F101"/>
    <mergeCell ref="J95:P95"/>
    <mergeCell ref="J4:P4"/>
    <mergeCell ref="J5:P5"/>
    <mergeCell ref="J23:P23"/>
    <mergeCell ref="J24:P24"/>
    <mergeCell ref="J47:P47"/>
    <mergeCell ref="J28:P28"/>
    <mergeCell ref="J29:P29"/>
    <mergeCell ref="J46:P46"/>
    <mergeCell ref="I66:O66"/>
    <mergeCell ref="I67:O6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workbookViewId="0">
      <selection activeCell="F16" sqref="F16"/>
    </sheetView>
  </sheetViews>
  <sheetFormatPr baseColWidth="10" defaultColWidth="8.85546875" defaultRowHeight="12.75"/>
  <cols>
    <col min="1" max="2" width="10.7109375" style="1" customWidth="1"/>
    <col min="3" max="3" width="12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87" t="s">
        <v>94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4" spans="2:12">
      <c r="B4" s="58" t="s">
        <v>68</v>
      </c>
      <c r="C4" s="58"/>
      <c r="D4" s="58"/>
      <c r="E4" s="58"/>
      <c r="F4" s="58"/>
      <c r="G4" s="58"/>
    </row>
    <row r="5" spans="2:12">
      <c r="B5" s="1" t="s">
        <v>69</v>
      </c>
    </row>
    <row r="6" spans="2:12" ht="14.45" customHeight="1">
      <c r="B6" s="88" t="s">
        <v>5</v>
      </c>
      <c r="C6" s="89"/>
      <c r="D6" s="89"/>
      <c r="E6" s="21">
        <v>2021</v>
      </c>
      <c r="F6" s="21">
        <v>2022</v>
      </c>
      <c r="G6" s="21" t="s">
        <v>6</v>
      </c>
    </row>
    <row r="7" spans="2:12" s="2" customFormat="1">
      <c r="B7" s="14" t="s">
        <v>7</v>
      </c>
      <c r="C7" s="15"/>
      <c r="D7" s="16"/>
      <c r="E7" s="74">
        <v>447972.69890999998</v>
      </c>
      <c r="F7" s="74">
        <v>523156.31116999994</v>
      </c>
      <c r="G7" s="23">
        <f>+F7/E7-1</f>
        <v>0.16783079067750228</v>
      </c>
    </row>
    <row r="8" spans="2:12">
      <c r="B8" s="17" t="s">
        <v>8</v>
      </c>
      <c r="C8" s="18"/>
      <c r="D8" s="19"/>
      <c r="E8" s="71">
        <v>226473.61661999999</v>
      </c>
      <c r="F8" s="71">
        <v>273905.12423999998</v>
      </c>
      <c r="G8" s="23">
        <f t="shared" ref="G8:G22" si="0">+F8/E8-1</f>
        <v>0.20943502527089186</v>
      </c>
    </row>
    <row r="9" spans="2:12">
      <c r="B9" s="20" t="s">
        <v>9</v>
      </c>
      <c r="C9" s="18"/>
      <c r="D9" s="19"/>
      <c r="E9" s="13">
        <v>6620.4950200000003</v>
      </c>
      <c r="F9" s="13">
        <v>7472.5023600000004</v>
      </c>
      <c r="G9" s="23">
        <f t="shared" si="0"/>
        <v>0.12869239194745297</v>
      </c>
      <c r="H9" s="57"/>
    </row>
    <row r="10" spans="2:12">
      <c r="B10" s="20" t="s">
        <v>10</v>
      </c>
      <c r="C10" s="18"/>
      <c r="D10" s="19"/>
      <c r="E10" s="13">
        <v>16402.041270000002</v>
      </c>
      <c r="F10" s="13">
        <v>16848.465980000001</v>
      </c>
      <c r="G10" s="23">
        <f t="shared" si="0"/>
        <v>2.7217631186950308E-2</v>
      </c>
      <c r="H10" s="57"/>
    </row>
    <row r="11" spans="2:12">
      <c r="B11" s="20" t="s">
        <v>11</v>
      </c>
      <c r="C11" s="18"/>
      <c r="D11" s="19"/>
      <c r="E11" s="13">
        <v>53265.769979999997</v>
      </c>
      <c r="F11" s="13">
        <v>78805.606269999975</v>
      </c>
      <c r="G11" s="23">
        <f t="shared" si="0"/>
        <v>0.47947934104002554</v>
      </c>
      <c r="H11" s="57"/>
    </row>
    <row r="12" spans="2:12">
      <c r="B12" s="20" t="s">
        <v>12</v>
      </c>
      <c r="C12" s="18"/>
      <c r="D12" s="19"/>
      <c r="E12" s="13">
        <v>9791.4332100000011</v>
      </c>
      <c r="F12" s="13">
        <v>11222.98171</v>
      </c>
      <c r="G12" s="23">
        <f t="shared" si="0"/>
        <v>0.14620418372848176</v>
      </c>
      <c r="H12" s="57"/>
    </row>
    <row r="13" spans="2:12">
      <c r="B13" s="20" t="s">
        <v>13</v>
      </c>
      <c r="C13" s="18"/>
      <c r="D13" s="19"/>
      <c r="E13" s="13">
        <v>56807.072249999997</v>
      </c>
      <c r="F13" s="13">
        <v>58405.327970000006</v>
      </c>
      <c r="G13" s="23">
        <f t="shared" si="0"/>
        <v>2.8134801824785338E-2</v>
      </c>
      <c r="H13" s="57"/>
    </row>
    <row r="14" spans="2:12">
      <c r="B14" s="20" t="s">
        <v>14</v>
      </c>
      <c r="C14" s="18"/>
      <c r="D14" s="19"/>
      <c r="E14" s="13">
        <v>48885.917269999998</v>
      </c>
      <c r="F14" s="13">
        <v>55585.79494</v>
      </c>
      <c r="G14" s="23">
        <f t="shared" si="0"/>
        <v>0.13705128274460221</v>
      </c>
      <c r="H14" s="57"/>
    </row>
    <row r="15" spans="2:12">
      <c r="B15" s="14" t="s">
        <v>15</v>
      </c>
      <c r="C15" s="18"/>
      <c r="D15" s="19"/>
      <c r="E15" s="71">
        <v>174053.63812999995</v>
      </c>
      <c r="F15" s="71">
        <v>199631.44206999999</v>
      </c>
      <c r="G15" s="23">
        <f t="shared" si="0"/>
        <v>0.1469535725584552</v>
      </c>
    </row>
    <row r="16" spans="2:12">
      <c r="B16" s="20" t="s">
        <v>16</v>
      </c>
      <c r="C16" s="18"/>
      <c r="D16" s="19"/>
      <c r="E16" s="13">
        <v>169215.36729999995</v>
      </c>
      <c r="F16" s="13">
        <v>191690.38599999997</v>
      </c>
      <c r="G16" s="23">
        <f t="shared" si="0"/>
        <v>0.13281901672768481</v>
      </c>
    </row>
    <row r="17" spans="2:7">
      <c r="B17" s="20" t="s">
        <v>17</v>
      </c>
      <c r="C17" s="18"/>
      <c r="D17" s="19"/>
      <c r="E17" s="13">
        <v>4818.8077899999998</v>
      </c>
      <c r="F17" s="13">
        <v>7922.4240900000004</v>
      </c>
      <c r="G17" s="23">
        <f t="shared" si="0"/>
        <v>0.64406310341753659</v>
      </c>
    </row>
    <row r="18" spans="2:7">
      <c r="B18" s="20" t="s">
        <v>18</v>
      </c>
      <c r="C18" s="18"/>
      <c r="D18" s="19"/>
      <c r="E18" s="13">
        <v>0</v>
      </c>
      <c r="F18" s="13">
        <v>0</v>
      </c>
      <c r="G18" s="23"/>
    </row>
    <row r="19" spans="2:7">
      <c r="B19" s="14" t="s">
        <v>19</v>
      </c>
      <c r="C19" s="18"/>
      <c r="D19" s="19"/>
      <c r="E19" s="71">
        <v>47445.444159999999</v>
      </c>
      <c r="F19" s="71">
        <v>49619.744859999992</v>
      </c>
      <c r="G19" s="23">
        <f t="shared" si="0"/>
        <v>4.582738634857364E-2</v>
      </c>
    </row>
    <row r="20" spans="2:7">
      <c r="B20" s="20" t="s">
        <v>20</v>
      </c>
      <c r="C20" s="18"/>
      <c r="D20" s="19"/>
      <c r="E20" s="13">
        <v>0.17</v>
      </c>
      <c r="F20" s="13">
        <v>0.17100000000000001</v>
      </c>
      <c r="G20" s="23">
        <f t="shared" si="0"/>
        <v>5.8823529411764497E-3</v>
      </c>
    </row>
    <row r="21" spans="2:7">
      <c r="B21" s="20" t="s">
        <v>21</v>
      </c>
      <c r="C21" s="18"/>
      <c r="D21" s="19"/>
      <c r="E21" s="13">
        <v>16530.786629999999</v>
      </c>
      <c r="F21" s="13">
        <v>19392.637099999996</v>
      </c>
      <c r="G21" s="23">
        <f t="shared" si="0"/>
        <v>0.17312246138404119</v>
      </c>
    </row>
    <row r="22" spans="2:7">
      <c r="B22" s="20" t="s">
        <v>23</v>
      </c>
      <c r="C22" s="18"/>
      <c r="D22" s="19"/>
      <c r="E22" s="13">
        <v>2599.1331299999988</v>
      </c>
      <c r="F22" s="13">
        <v>2678.862079999999</v>
      </c>
      <c r="G22" s="23">
        <f t="shared" si="0"/>
        <v>3.0675208237602059E-2</v>
      </c>
    </row>
    <row r="23" spans="2:7">
      <c r="B23" s="3" t="s">
        <v>22</v>
      </c>
    </row>
    <row r="25" spans="2:7">
      <c r="B25" s="58" t="s">
        <v>70</v>
      </c>
      <c r="C25" s="58"/>
      <c r="D25" s="58"/>
      <c r="E25" s="58"/>
      <c r="F25" s="58"/>
      <c r="G25" s="58"/>
    </row>
    <row r="26" spans="2:7">
      <c r="B26" s="1" t="s">
        <v>71</v>
      </c>
    </row>
    <row r="27" spans="2:7" ht="25.5">
      <c r="B27" s="88" t="s">
        <v>5</v>
      </c>
      <c r="C27" s="89"/>
      <c r="D27" s="89"/>
      <c r="E27" s="21">
        <v>2021</v>
      </c>
      <c r="F27" s="21">
        <v>2022</v>
      </c>
      <c r="G27" s="21" t="s">
        <v>72</v>
      </c>
    </row>
    <row r="28" spans="2:7">
      <c r="B28" s="14" t="s">
        <v>7</v>
      </c>
      <c r="C28" s="15"/>
      <c r="D28" s="16"/>
      <c r="E28" s="12">
        <f>E7/$E$7</f>
        <v>1</v>
      </c>
      <c r="F28" s="12">
        <f>F7/$F$7</f>
        <v>1</v>
      </c>
      <c r="G28" s="25">
        <f>+(F28-E28)*100</f>
        <v>0</v>
      </c>
    </row>
    <row r="29" spans="2:7">
      <c r="B29" s="17" t="s">
        <v>8</v>
      </c>
      <c r="C29" s="18"/>
      <c r="D29" s="19"/>
      <c r="E29" s="12">
        <f t="shared" ref="E29:E43" si="1">E8/$E$7</f>
        <v>0.50555227399136593</v>
      </c>
      <c r="F29" s="12">
        <f t="shared" ref="F29:F43" si="2">F8/$F$7</f>
        <v>0.52356268746415702</v>
      </c>
      <c r="G29" s="25">
        <f t="shared" ref="G29:G43" si="3">+(F29-E29)*100</f>
        <v>1.8010413472791087</v>
      </c>
    </row>
    <row r="30" spans="2:7">
      <c r="B30" s="20" t="s">
        <v>9</v>
      </c>
      <c r="C30" s="18"/>
      <c r="D30" s="19"/>
      <c r="E30" s="12">
        <f t="shared" si="1"/>
        <v>1.477879128819431E-2</v>
      </c>
      <c r="F30" s="12">
        <f t="shared" si="2"/>
        <v>1.4283498450565009E-2</v>
      </c>
      <c r="G30" s="25">
        <f t="shared" si="3"/>
        <v>-4.952928376293006E-2</v>
      </c>
    </row>
    <row r="31" spans="2:7">
      <c r="B31" s="20" t="s">
        <v>10</v>
      </c>
      <c r="C31" s="18"/>
      <c r="D31" s="19"/>
      <c r="E31" s="12">
        <f t="shared" si="1"/>
        <v>3.6613930513866549E-2</v>
      </c>
      <c r="F31" s="12">
        <f t="shared" si="2"/>
        <v>3.2205414749407621E-2</v>
      </c>
      <c r="G31" s="25">
        <f t="shared" si="3"/>
        <v>-0.44085157644589285</v>
      </c>
    </row>
    <row r="32" spans="2:7">
      <c r="B32" s="20" t="s">
        <v>11</v>
      </c>
      <c r="C32" s="18"/>
      <c r="D32" s="19"/>
      <c r="E32" s="12">
        <f t="shared" si="1"/>
        <v>0.11890405399615962</v>
      </c>
      <c r="F32" s="12">
        <f t="shared" si="2"/>
        <v>0.15063491462763229</v>
      </c>
      <c r="G32" s="25">
        <f t="shared" si="3"/>
        <v>3.1730860631472666</v>
      </c>
    </row>
    <row r="33" spans="2:7">
      <c r="B33" s="20" t="s">
        <v>12</v>
      </c>
      <c r="C33" s="18"/>
      <c r="D33" s="19"/>
      <c r="E33" s="12">
        <f t="shared" si="1"/>
        <v>2.1857209677786971E-2</v>
      </c>
      <c r="F33" s="12">
        <f t="shared" si="2"/>
        <v>2.145244446138983E-2</v>
      </c>
      <c r="G33" s="25">
        <f t="shared" si="3"/>
        <v>-4.0476521639714116E-2</v>
      </c>
    </row>
    <row r="34" spans="2:7">
      <c r="B34" s="20" t="s">
        <v>13</v>
      </c>
      <c r="C34" s="18"/>
      <c r="D34" s="19"/>
      <c r="E34" s="12">
        <f t="shared" si="1"/>
        <v>0.12680922830391686</v>
      </c>
      <c r="F34" s="12">
        <f t="shared" si="2"/>
        <v>0.11164030084886267</v>
      </c>
      <c r="G34" s="25">
        <f t="shared" si="3"/>
        <v>-1.5168927455054186</v>
      </c>
    </row>
    <row r="35" spans="2:7">
      <c r="B35" s="20" t="s">
        <v>14</v>
      </c>
      <c r="C35" s="18"/>
      <c r="D35" s="19"/>
      <c r="E35" s="12">
        <f t="shared" si="1"/>
        <v>0.10912700124125517</v>
      </c>
      <c r="F35" s="12">
        <f t="shared" si="2"/>
        <v>0.10625083508155818</v>
      </c>
      <c r="G35" s="25">
        <f t="shared" si="3"/>
        <v>-0.28761661596969912</v>
      </c>
    </row>
    <row r="36" spans="2:7">
      <c r="B36" s="14" t="s">
        <v>15</v>
      </c>
      <c r="C36" s="18"/>
      <c r="D36" s="19"/>
      <c r="E36" s="12">
        <f t="shared" si="1"/>
        <v>0.38853626248542483</v>
      </c>
      <c r="F36" s="12">
        <f t="shared" si="2"/>
        <v>0.38159043063733517</v>
      </c>
      <c r="G36" s="25">
        <f t="shared" si="3"/>
        <v>-0.69458318480896675</v>
      </c>
    </row>
    <row r="37" spans="2:7">
      <c r="B37" s="20" t="s">
        <v>16</v>
      </c>
      <c r="C37" s="18"/>
      <c r="D37" s="19"/>
      <c r="E37" s="12">
        <f t="shared" si="1"/>
        <v>0.37773589263750246</v>
      </c>
      <c r="F37" s="12">
        <f t="shared" si="2"/>
        <v>0.36641130367193464</v>
      </c>
      <c r="G37" s="25">
        <f t="shared" si="3"/>
        <v>-1.1324588965567817</v>
      </c>
    </row>
    <row r="38" spans="2:7">
      <c r="B38" s="20" t="s">
        <v>17</v>
      </c>
      <c r="C38" s="18"/>
      <c r="D38" s="19"/>
      <c r="E38" s="12">
        <f t="shared" si="1"/>
        <v>1.0756922914554941E-2</v>
      </c>
      <c r="F38" s="12">
        <f t="shared" si="2"/>
        <v>1.5143512408905269E-2</v>
      </c>
      <c r="G38" s="25">
        <f t="shared" si="3"/>
        <v>0.43865894943503281</v>
      </c>
    </row>
    <row r="39" spans="2:7">
      <c r="B39" s="20" t="s">
        <v>18</v>
      </c>
      <c r="C39" s="18"/>
      <c r="D39" s="19"/>
      <c r="E39" s="12">
        <f t="shared" si="1"/>
        <v>0</v>
      </c>
      <c r="F39" s="12">
        <f t="shared" si="2"/>
        <v>0</v>
      </c>
      <c r="G39" s="25">
        <f t="shared" si="3"/>
        <v>0</v>
      </c>
    </row>
    <row r="40" spans="2:7">
      <c r="B40" s="14" t="s">
        <v>19</v>
      </c>
      <c r="C40" s="18"/>
      <c r="D40" s="19"/>
      <c r="E40" s="12">
        <f t="shared" si="1"/>
        <v>0.10591146352320911</v>
      </c>
      <c r="F40" s="12">
        <f t="shared" si="2"/>
        <v>9.4846881898507818E-2</v>
      </c>
      <c r="G40" s="25">
        <f t="shared" si="3"/>
        <v>-1.1064581624701295</v>
      </c>
    </row>
    <row r="41" spans="2:7">
      <c r="B41" s="20" t="s">
        <v>20</v>
      </c>
      <c r="C41" s="18"/>
      <c r="D41" s="19"/>
      <c r="E41" s="12">
        <f t="shared" si="1"/>
        <v>3.794874116517397E-7</v>
      </c>
      <c r="F41" s="12">
        <f>F20/$F$7</f>
        <v>3.2686215639370059E-7</v>
      </c>
      <c r="G41" s="25">
        <f t="shared" si="3"/>
        <v>-5.2625255258039124E-6</v>
      </c>
    </row>
    <row r="42" spans="2:7">
      <c r="B42" s="20" t="s">
        <v>21</v>
      </c>
      <c r="C42" s="18"/>
      <c r="D42" s="19"/>
      <c r="E42" s="12">
        <f t="shared" si="1"/>
        <v>3.6901326063446378E-2</v>
      </c>
      <c r="F42" s="12">
        <f t="shared" si="2"/>
        <v>3.7068533220271802E-2</v>
      </c>
      <c r="G42" s="25">
        <f t="shared" si="3"/>
        <v>1.6720715682542325E-2</v>
      </c>
    </row>
    <row r="43" spans="2:7">
      <c r="B43" s="20" t="s">
        <v>23</v>
      </c>
      <c r="C43" s="18"/>
      <c r="D43" s="19"/>
      <c r="E43" s="12">
        <f t="shared" si="1"/>
        <v>5.8019900237763775E-3</v>
      </c>
      <c r="F43" s="12">
        <f t="shared" si="2"/>
        <v>5.120576819591308E-3</v>
      </c>
      <c r="G43" s="25">
        <f t="shared" si="3"/>
        <v>-6.8141320418506957E-2</v>
      </c>
    </row>
    <row r="44" spans="2:7">
      <c r="B44" s="3" t="s">
        <v>22</v>
      </c>
    </row>
    <row r="46" spans="2:7">
      <c r="B46" s="58" t="s">
        <v>73</v>
      </c>
      <c r="C46" s="58"/>
      <c r="D46" s="58"/>
      <c r="E46" s="58"/>
      <c r="F46" s="58"/>
      <c r="G46" s="58"/>
    </row>
    <row r="48" spans="2:7">
      <c r="B48" s="27" t="s">
        <v>30</v>
      </c>
      <c r="C48" s="27"/>
      <c r="D48" s="27" t="s">
        <v>31</v>
      </c>
      <c r="E48" s="28" t="s">
        <v>32</v>
      </c>
    </row>
    <row r="49" spans="2:5">
      <c r="B49" s="30" t="s">
        <v>33</v>
      </c>
      <c r="C49" s="70"/>
      <c r="D49" s="71">
        <v>2809</v>
      </c>
      <c r="E49" s="31">
        <f>D49/$D$77</f>
        <v>9.795545450424218E-3</v>
      </c>
    </row>
    <row r="50" spans="2:5">
      <c r="B50" s="29" t="s">
        <v>34</v>
      </c>
      <c r="C50" s="72"/>
      <c r="D50" s="13">
        <v>2199</v>
      </c>
      <c r="E50" s="73">
        <f t="shared" ref="E50:E77" si="4">D50/$D$77</f>
        <v>7.6683533091786594E-3</v>
      </c>
    </row>
    <row r="51" spans="2:5">
      <c r="B51" s="29" t="s">
        <v>36</v>
      </c>
      <c r="C51" s="72"/>
      <c r="D51" s="13">
        <v>458</v>
      </c>
      <c r="E51" s="73">
        <f t="shared" si="4"/>
        <v>1.5971377060499438E-3</v>
      </c>
    </row>
    <row r="52" spans="2:5">
      <c r="B52" s="29" t="s">
        <v>37</v>
      </c>
      <c r="C52" s="72"/>
      <c r="D52" s="13">
        <v>152</v>
      </c>
      <c r="E52" s="73">
        <f t="shared" si="4"/>
        <v>5.3005443519561453E-4</v>
      </c>
    </row>
    <row r="53" spans="2:5">
      <c r="B53" s="30" t="s">
        <v>38</v>
      </c>
      <c r="C53" s="70"/>
      <c r="D53" s="71">
        <v>33272</v>
      </c>
      <c r="E53" s="31">
        <f t="shared" si="4"/>
        <v>0.11602612610413478</v>
      </c>
    </row>
    <row r="54" spans="2:5">
      <c r="B54" s="29" t="s">
        <v>39</v>
      </c>
      <c r="C54" s="72"/>
      <c r="D54" s="13">
        <v>7452</v>
      </c>
      <c r="E54" s="73">
        <f t="shared" si="4"/>
        <v>2.598661612551131E-2</v>
      </c>
    </row>
    <row r="55" spans="2:5">
      <c r="B55" s="29" t="s">
        <v>40</v>
      </c>
      <c r="C55" s="72"/>
      <c r="D55" s="13">
        <v>22697</v>
      </c>
      <c r="E55" s="73">
        <f t="shared" si="4"/>
        <v>7.9148983655492514E-2</v>
      </c>
    </row>
    <row r="56" spans="2:5">
      <c r="B56" s="29" t="s">
        <v>41</v>
      </c>
      <c r="C56" s="72"/>
      <c r="D56" s="13">
        <v>3123</v>
      </c>
      <c r="E56" s="73">
        <f t="shared" si="4"/>
        <v>1.0890526323130948E-2</v>
      </c>
    </row>
    <row r="57" spans="2:5">
      <c r="B57" s="30" t="s">
        <v>42</v>
      </c>
      <c r="C57" s="70"/>
      <c r="D57" s="71">
        <v>27951</v>
      </c>
      <c r="E57" s="31">
        <f t="shared" si="4"/>
        <v>9.747073367205672E-2</v>
      </c>
    </row>
    <row r="58" spans="2:5">
      <c r="B58" s="29" t="s">
        <v>42</v>
      </c>
      <c r="C58" s="72"/>
      <c r="D58" s="13">
        <v>27951</v>
      </c>
      <c r="E58" s="73">
        <f t="shared" si="4"/>
        <v>9.747073367205672E-2</v>
      </c>
    </row>
    <row r="59" spans="2:5">
      <c r="B59" s="30" t="s">
        <v>43</v>
      </c>
      <c r="C59" s="70"/>
      <c r="D59" s="71">
        <v>6296</v>
      </c>
      <c r="E59" s="31">
        <f t="shared" si="4"/>
        <v>2.1955412657839402E-2</v>
      </c>
    </row>
    <row r="60" spans="2:5">
      <c r="B60" s="29" t="s">
        <v>44</v>
      </c>
      <c r="C60" s="72"/>
      <c r="D60" s="13">
        <v>6257</v>
      </c>
      <c r="E60" s="73">
        <f t="shared" si="4"/>
        <v>2.1819411848808947E-2</v>
      </c>
    </row>
    <row r="61" spans="2:5">
      <c r="B61" s="29" t="s">
        <v>45</v>
      </c>
      <c r="C61" s="72"/>
      <c r="D61" s="13">
        <v>39</v>
      </c>
      <c r="E61" s="73">
        <f t="shared" si="4"/>
        <v>1.3600080903045371E-4</v>
      </c>
    </row>
    <row r="62" spans="2:5">
      <c r="B62" s="30" t="s">
        <v>46</v>
      </c>
      <c r="C62" s="70"/>
      <c r="D62" s="71">
        <v>612</v>
      </c>
      <c r="E62" s="31">
        <f t="shared" si="4"/>
        <v>2.1341665417086582E-3</v>
      </c>
    </row>
    <row r="63" spans="2:5">
      <c r="B63" s="29" t="s">
        <v>47</v>
      </c>
      <c r="C63" s="72"/>
      <c r="D63" s="13">
        <v>1</v>
      </c>
      <c r="E63" s="73">
        <f t="shared" si="4"/>
        <v>3.4872002315500953E-6</v>
      </c>
    </row>
    <row r="64" spans="2:5">
      <c r="B64" s="29" t="s">
        <v>48</v>
      </c>
      <c r="C64" s="72"/>
      <c r="D64" s="13">
        <v>611</v>
      </c>
      <c r="E64" s="73">
        <f t="shared" si="4"/>
        <v>2.1306793414771082E-3</v>
      </c>
    </row>
    <row r="65" spans="2:5">
      <c r="B65" s="30" t="s">
        <v>49</v>
      </c>
      <c r="C65" s="70"/>
      <c r="D65" s="71">
        <v>78</v>
      </c>
      <c r="E65" s="31">
        <f t="shared" si="4"/>
        <v>2.7200161806090743E-4</v>
      </c>
    </row>
    <row r="66" spans="2:5">
      <c r="B66" s="29" t="s">
        <v>49</v>
      </c>
      <c r="C66" s="72"/>
      <c r="D66" s="13">
        <v>78</v>
      </c>
      <c r="E66" s="73">
        <f t="shared" si="4"/>
        <v>2.7200161806090743E-4</v>
      </c>
    </row>
    <row r="67" spans="2:5">
      <c r="B67" s="30" t="s">
        <v>50</v>
      </c>
      <c r="C67" s="70"/>
      <c r="D67" s="71">
        <v>215745</v>
      </c>
      <c r="E67" s="31">
        <f t="shared" si="4"/>
        <v>0.75234601395577527</v>
      </c>
    </row>
    <row r="68" spans="2:5">
      <c r="B68" s="29" t="s">
        <v>51</v>
      </c>
      <c r="C68" s="72"/>
      <c r="D68" s="13">
        <v>3994</v>
      </c>
      <c r="E68" s="73">
        <f t="shared" si="4"/>
        <v>1.3927877724811081E-2</v>
      </c>
    </row>
    <row r="69" spans="2:5">
      <c r="B69" s="29" t="s">
        <v>52</v>
      </c>
      <c r="C69" s="72"/>
      <c r="D69" s="13">
        <v>6945</v>
      </c>
      <c r="E69" s="73">
        <f t="shared" si="4"/>
        <v>2.4218605608115413E-2</v>
      </c>
    </row>
    <row r="70" spans="2:5">
      <c r="B70" s="29" t="s">
        <v>53</v>
      </c>
      <c r="C70" s="72"/>
      <c r="D70" s="13">
        <v>119</v>
      </c>
      <c r="E70" s="73">
        <f t="shared" si="4"/>
        <v>4.1497682755446132E-4</v>
      </c>
    </row>
    <row r="71" spans="2:5">
      <c r="B71" s="29" t="s">
        <v>54</v>
      </c>
      <c r="C71" s="72"/>
      <c r="D71" s="13">
        <v>210</v>
      </c>
      <c r="E71" s="73">
        <f t="shared" si="4"/>
        <v>7.3231204862552E-4</v>
      </c>
    </row>
    <row r="72" spans="2:5">
      <c r="B72" s="29" t="s">
        <v>55</v>
      </c>
      <c r="C72" s="72"/>
      <c r="D72" s="13">
        <v>181777</v>
      </c>
      <c r="E72" s="73">
        <f t="shared" si="4"/>
        <v>0.63389279649048169</v>
      </c>
    </row>
    <row r="73" spans="2:5">
      <c r="B73" s="29" t="s">
        <v>56</v>
      </c>
      <c r="C73" s="72"/>
      <c r="D73" s="13">
        <v>6856</v>
      </c>
      <c r="E73" s="73">
        <f t="shared" si="4"/>
        <v>2.3908244787507454E-2</v>
      </c>
    </row>
    <row r="74" spans="2:5">
      <c r="B74" s="29" t="s">
        <v>57</v>
      </c>
      <c r="C74" s="72"/>
      <c r="D74" s="13">
        <v>856</v>
      </c>
      <c r="E74" s="73">
        <f t="shared" si="4"/>
        <v>2.9850433982068817E-3</v>
      </c>
    </row>
    <row r="75" spans="2:5">
      <c r="B75" s="29" t="s">
        <v>58</v>
      </c>
      <c r="C75" s="72"/>
      <c r="D75" s="13">
        <v>5970</v>
      </c>
      <c r="E75" s="73">
        <f t="shared" si="4"/>
        <v>2.0818585382354069E-2</v>
      </c>
    </row>
    <row r="76" spans="2:5">
      <c r="B76" s="29" t="s">
        <v>59</v>
      </c>
      <c r="C76" s="72"/>
      <c r="D76" s="13">
        <v>9018</v>
      </c>
      <c r="E76" s="73">
        <f t="shared" si="4"/>
        <v>3.1447571688118757E-2</v>
      </c>
    </row>
    <row r="77" spans="2:5">
      <c r="B77" s="30" t="s">
        <v>60</v>
      </c>
      <c r="C77" s="70"/>
      <c r="D77" s="71">
        <v>286763</v>
      </c>
      <c r="E77" s="73">
        <f t="shared" si="4"/>
        <v>1</v>
      </c>
    </row>
  </sheetData>
  <sortState ref="B49:D54">
    <sortCondition descending="1" ref="D49:D54"/>
  </sortState>
  <mergeCells count="3">
    <mergeCell ref="B1:L1"/>
    <mergeCell ref="B6:D6"/>
    <mergeCell ref="B27:D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workbookViewId="0">
      <selection activeCell="F17" sqref="F17"/>
    </sheetView>
  </sheetViews>
  <sheetFormatPr baseColWidth="10" defaultColWidth="8.85546875" defaultRowHeight="12.75"/>
  <cols>
    <col min="1" max="2" width="10.7109375" style="1" customWidth="1"/>
    <col min="3" max="3" width="12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6" t="s">
        <v>95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4" spans="2:12">
      <c r="B4" s="59" t="s">
        <v>68</v>
      </c>
      <c r="C4" s="59"/>
      <c r="D4" s="59"/>
      <c r="E4" s="59"/>
      <c r="F4" s="59"/>
      <c r="G4" s="59"/>
    </row>
    <row r="5" spans="2:12">
      <c r="B5" s="1" t="s">
        <v>69</v>
      </c>
    </row>
    <row r="6" spans="2:12" ht="14.45" customHeight="1">
      <c r="B6" s="97" t="s">
        <v>5</v>
      </c>
      <c r="C6" s="98"/>
      <c r="D6" s="98"/>
      <c r="E6" s="22">
        <v>2021</v>
      </c>
      <c r="F6" s="22">
        <v>2022</v>
      </c>
      <c r="G6" s="22" t="s">
        <v>6</v>
      </c>
    </row>
    <row r="7" spans="2:12" s="2" customFormat="1">
      <c r="B7" s="14" t="s">
        <v>7</v>
      </c>
      <c r="C7" s="15"/>
      <c r="D7" s="16"/>
      <c r="E7" s="74">
        <v>2398245.1773800002</v>
      </c>
      <c r="F7" s="74">
        <v>2720332.8044799999</v>
      </c>
      <c r="G7" s="24">
        <f>+F7/E7-1</f>
        <v>0.13430137591347902</v>
      </c>
    </row>
    <row r="8" spans="2:12">
      <c r="B8" s="17" t="s">
        <v>8</v>
      </c>
      <c r="C8" s="18"/>
      <c r="D8" s="19"/>
      <c r="E8" s="71">
        <v>999736.98494000011</v>
      </c>
      <c r="F8" s="71">
        <v>1332617.0965800001</v>
      </c>
      <c r="G8" s="24">
        <f t="shared" ref="G8:G22" si="0">+F8/E8-1</f>
        <v>0.3329676871562155</v>
      </c>
    </row>
    <row r="9" spans="2:12">
      <c r="B9" s="20" t="s">
        <v>9</v>
      </c>
      <c r="C9" s="18"/>
      <c r="D9" s="19"/>
      <c r="E9" s="13">
        <v>23466.44543</v>
      </c>
      <c r="F9" s="13">
        <v>26467.946810000001</v>
      </c>
      <c r="G9" s="24">
        <f t="shared" si="0"/>
        <v>0.12790609421241195</v>
      </c>
    </row>
    <row r="10" spans="2:12" ht="15">
      <c r="B10" s="20" t="s">
        <v>10</v>
      </c>
      <c r="C10" s="18"/>
      <c r="D10" s="19"/>
      <c r="E10" s="13">
        <v>67663.080239999996</v>
      </c>
      <c r="F10" s="13">
        <v>73432.939939999997</v>
      </c>
      <c r="G10" s="24">
        <f t="shared" si="0"/>
        <v>8.5273382168449707E-2</v>
      </c>
      <c r="H10"/>
    </row>
    <row r="11" spans="2:12">
      <c r="B11" s="20" t="s">
        <v>11</v>
      </c>
      <c r="C11" s="18"/>
      <c r="D11" s="19"/>
      <c r="E11" s="13">
        <v>381354.75864999997</v>
      </c>
      <c r="F11" s="13">
        <v>528948.76049999997</v>
      </c>
      <c r="G11" s="24">
        <f t="shared" si="0"/>
        <v>0.38702546251811398</v>
      </c>
    </row>
    <row r="12" spans="2:12">
      <c r="B12" s="20" t="s">
        <v>12</v>
      </c>
      <c r="C12" s="18"/>
      <c r="D12" s="19"/>
      <c r="E12" s="13">
        <v>24228.654860000006</v>
      </c>
      <c r="F12" s="13">
        <v>27113.434090000006</v>
      </c>
      <c r="G12" s="24">
        <f t="shared" si="0"/>
        <v>0.11906477048226849</v>
      </c>
    </row>
    <row r="13" spans="2:12">
      <c r="B13" s="20" t="s">
        <v>13</v>
      </c>
      <c r="C13" s="18"/>
      <c r="D13" s="19"/>
      <c r="E13" s="13">
        <v>149964.61002000002</v>
      </c>
      <c r="F13" s="13">
        <v>170858.01438000001</v>
      </c>
      <c r="G13" s="24">
        <f t="shared" si="0"/>
        <v>0.1393222331402959</v>
      </c>
    </row>
    <row r="14" spans="2:12">
      <c r="B14" s="20" t="s">
        <v>14</v>
      </c>
      <c r="C14" s="18"/>
      <c r="D14" s="19"/>
      <c r="E14" s="13">
        <v>115670.82606000001</v>
      </c>
      <c r="F14" s="13">
        <v>126978.95912999999</v>
      </c>
      <c r="G14" s="24">
        <f t="shared" si="0"/>
        <v>9.7761323707797443E-2</v>
      </c>
    </row>
    <row r="15" spans="2:12">
      <c r="B15" s="14" t="s">
        <v>15</v>
      </c>
      <c r="C15" s="18"/>
      <c r="D15" s="19"/>
      <c r="E15" s="71">
        <v>1134620.0996500002</v>
      </c>
      <c r="F15" s="71">
        <v>1110196.4308199999</v>
      </c>
      <c r="G15" s="24">
        <f t="shared" si="0"/>
        <v>-2.1525855956133988E-2</v>
      </c>
    </row>
    <row r="16" spans="2:12">
      <c r="B16" s="20" t="s">
        <v>16</v>
      </c>
      <c r="C16" s="18"/>
      <c r="D16" s="19"/>
      <c r="E16" s="13">
        <v>1030842.2384800002</v>
      </c>
      <c r="F16" s="13">
        <v>1010956.9477599999</v>
      </c>
      <c r="G16" s="24">
        <f t="shared" si="0"/>
        <v>-1.9290333649231939E-2</v>
      </c>
    </row>
    <row r="17" spans="2:7">
      <c r="B17" s="20" t="s">
        <v>17</v>
      </c>
      <c r="C17" s="18"/>
      <c r="D17" s="19"/>
      <c r="E17" s="13">
        <v>103608.72292</v>
      </c>
      <c r="F17" s="13">
        <v>99123.369890000002</v>
      </c>
      <c r="G17" s="24">
        <f t="shared" si="0"/>
        <v>-4.3291268375765024E-2</v>
      </c>
    </row>
    <row r="18" spans="2:7">
      <c r="B18" s="20" t="s">
        <v>18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19</v>
      </c>
      <c r="C19" s="18"/>
      <c r="D19" s="19"/>
      <c r="E19" s="71">
        <v>263888.09279000002</v>
      </c>
      <c r="F19" s="71">
        <v>277519.27707999997</v>
      </c>
      <c r="G19" s="24">
        <f t="shared" si="0"/>
        <v>5.1655169984678118E-2</v>
      </c>
    </row>
    <row r="20" spans="2:7">
      <c r="B20" s="20" t="s">
        <v>20</v>
      </c>
      <c r="C20" s="18"/>
      <c r="D20" s="19"/>
      <c r="E20" s="13">
        <v>485.05700000000002</v>
      </c>
      <c r="F20" s="13">
        <v>612.11599999999999</v>
      </c>
      <c r="G20" s="24">
        <f t="shared" si="0"/>
        <v>0.26194653411867042</v>
      </c>
    </row>
    <row r="21" spans="2:7">
      <c r="B21" s="20" t="s">
        <v>21</v>
      </c>
      <c r="C21" s="18"/>
      <c r="D21" s="19"/>
      <c r="E21" s="13">
        <v>110546.99112000001</v>
      </c>
      <c r="F21" s="13">
        <v>122178.72917000001</v>
      </c>
      <c r="G21" s="24">
        <f t="shared" si="0"/>
        <v>0.10521985204801831</v>
      </c>
    </row>
    <row r="22" spans="2:7">
      <c r="B22" s="20" t="s">
        <v>23</v>
      </c>
      <c r="C22" s="18"/>
      <c r="D22" s="19"/>
      <c r="E22" s="13">
        <v>6740.8390499999987</v>
      </c>
      <c r="F22" s="13">
        <v>7017.3661200000006</v>
      </c>
      <c r="G22" s="24">
        <f t="shared" si="0"/>
        <v>4.1022648360073521E-2</v>
      </c>
    </row>
    <row r="25" spans="2:7">
      <c r="B25" s="59" t="s">
        <v>70</v>
      </c>
      <c r="C25" s="59"/>
      <c r="D25" s="59"/>
      <c r="E25" s="59"/>
      <c r="F25" s="59"/>
      <c r="G25" s="59"/>
    </row>
    <row r="26" spans="2:7">
      <c r="B26" s="1" t="s">
        <v>71</v>
      </c>
    </row>
    <row r="27" spans="2:7" ht="25.5">
      <c r="B27" s="97" t="s">
        <v>5</v>
      </c>
      <c r="C27" s="98"/>
      <c r="D27" s="98"/>
      <c r="E27" s="22">
        <v>2021</v>
      </c>
      <c r="F27" s="22">
        <v>2022</v>
      </c>
      <c r="G27" s="22" t="s">
        <v>72</v>
      </c>
    </row>
    <row r="28" spans="2:7">
      <c r="B28" s="14" t="s">
        <v>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8</v>
      </c>
      <c r="C29" s="18"/>
      <c r="D29" s="19"/>
      <c r="E29" s="12">
        <f t="shared" ref="E29:E43" si="1">E8/$E$7</f>
        <v>0.41686187649595446</v>
      </c>
      <c r="F29" s="12">
        <f t="shared" ref="F29:F43" si="2">F8/$F$7</f>
        <v>0.48987281790866544</v>
      </c>
      <c r="G29" s="26">
        <f t="shared" ref="G29:G43" si="3">+(F29-E29)*100</f>
        <v>7.301094141271097</v>
      </c>
    </row>
    <row r="30" spans="2:7">
      <c r="B30" s="20" t="s">
        <v>9</v>
      </c>
      <c r="C30" s="18"/>
      <c r="D30" s="19"/>
      <c r="E30" s="12">
        <f t="shared" si="1"/>
        <v>9.7848400369291173E-3</v>
      </c>
      <c r="F30" s="12">
        <f t="shared" si="2"/>
        <v>9.7296723277427929E-3</v>
      </c>
      <c r="G30" s="26">
        <f t="shared" si="3"/>
        <v>-5.5167709186324312E-3</v>
      </c>
    </row>
    <row r="31" spans="2:7">
      <c r="B31" s="20" t="s">
        <v>10</v>
      </c>
      <c r="C31" s="18"/>
      <c r="D31" s="19"/>
      <c r="E31" s="12">
        <f t="shared" si="1"/>
        <v>2.8213579194567406E-2</v>
      </c>
      <c r="F31" s="12">
        <f t="shared" si="2"/>
        <v>2.6994101537527477E-2</v>
      </c>
      <c r="G31" s="26">
        <f t="shared" si="3"/>
        <v>-0.12194776570399295</v>
      </c>
    </row>
    <row r="32" spans="2:7">
      <c r="B32" s="20" t="s">
        <v>11</v>
      </c>
      <c r="C32" s="18"/>
      <c r="D32" s="19"/>
      <c r="E32" s="12">
        <f t="shared" si="1"/>
        <v>0.15901408340018713</v>
      </c>
      <c r="F32" s="12">
        <f t="shared" si="2"/>
        <v>0.19444266511395109</v>
      </c>
      <c r="G32" s="26">
        <f t="shared" si="3"/>
        <v>3.5428581713763951</v>
      </c>
    </row>
    <row r="33" spans="2:7">
      <c r="B33" s="20" t="s">
        <v>12</v>
      </c>
      <c r="C33" s="18"/>
      <c r="D33" s="19"/>
      <c r="E33" s="12">
        <f t="shared" si="1"/>
        <v>1.0102659681554733E-2</v>
      </c>
      <c r="F33" s="12">
        <f t="shared" si="2"/>
        <v>9.9669547951442006E-3</v>
      </c>
      <c r="G33" s="26">
        <f t="shared" si="3"/>
        <v>-1.3570488641053216E-2</v>
      </c>
    </row>
    <row r="34" spans="2:7">
      <c r="B34" s="20" t="s">
        <v>13</v>
      </c>
      <c r="C34" s="18"/>
      <c r="D34" s="19"/>
      <c r="E34" s="12">
        <f t="shared" si="1"/>
        <v>6.253097532914928E-2</v>
      </c>
      <c r="F34" s="12">
        <f t="shared" si="2"/>
        <v>6.2807761645421192E-2</v>
      </c>
      <c r="G34" s="26">
        <f t="shared" si="3"/>
        <v>2.7678631627191252E-2</v>
      </c>
    </row>
    <row r="35" spans="2:7">
      <c r="B35" s="20" t="s">
        <v>14</v>
      </c>
      <c r="C35" s="18"/>
      <c r="D35" s="19"/>
      <c r="E35" s="12">
        <f t="shared" si="1"/>
        <v>4.8231443203136708E-2</v>
      </c>
      <c r="F35" s="12">
        <f t="shared" si="2"/>
        <v>4.6677729622229956E-2</v>
      </c>
      <c r="G35" s="26">
        <f t="shared" si="3"/>
        <v>-0.15537135809067515</v>
      </c>
    </row>
    <row r="36" spans="2:7">
      <c r="B36" s="14" t="s">
        <v>15</v>
      </c>
      <c r="C36" s="18"/>
      <c r="D36" s="19"/>
      <c r="E36" s="12">
        <f t="shared" si="1"/>
        <v>0.47310429740529419</v>
      </c>
      <c r="F36" s="12">
        <f t="shared" si="2"/>
        <v>0.40811051831293021</v>
      </c>
      <c r="G36" s="26">
        <f t="shared" si="3"/>
        <v>-6.4993779092363981</v>
      </c>
    </row>
    <row r="37" spans="2:7">
      <c r="B37" s="20" t="s">
        <v>16</v>
      </c>
      <c r="C37" s="18"/>
      <c r="D37" s="19"/>
      <c r="E37" s="12">
        <f t="shared" si="1"/>
        <v>0.42983188216233986</v>
      </c>
      <c r="F37" s="12">
        <f t="shared" si="2"/>
        <v>0.37162987782049978</v>
      </c>
      <c r="G37" s="26">
        <f t="shared" si="3"/>
        <v>-5.8202004341840086</v>
      </c>
    </row>
    <row r="38" spans="2:7">
      <c r="B38" s="20" t="s">
        <v>17</v>
      </c>
      <c r="C38" s="18"/>
      <c r="D38" s="19"/>
      <c r="E38" s="12">
        <f t="shared" si="1"/>
        <v>4.3201889405314657E-2</v>
      </c>
      <c r="F38" s="12">
        <f t="shared" si="2"/>
        <v>3.6437957049504366E-2</v>
      </c>
      <c r="G38" s="26">
        <f t="shared" si="3"/>
        <v>-0.67639323558102915</v>
      </c>
    </row>
    <row r="39" spans="2:7">
      <c r="B39" s="20" t="s">
        <v>18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19</v>
      </c>
      <c r="C40" s="18"/>
      <c r="D40" s="19"/>
      <c r="E40" s="12">
        <f t="shared" si="1"/>
        <v>0.11003382609875134</v>
      </c>
      <c r="F40" s="12">
        <f t="shared" si="2"/>
        <v>0.10201666377840436</v>
      </c>
      <c r="G40" s="26">
        <f t="shared" si="3"/>
        <v>-0.801716232034698</v>
      </c>
    </row>
    <row r="41" spans="2:7">
      <c r="B41" s="20" t="s">
        <v>20</v>
      </c>
      <c r="C41" s="18"/>
      <c r="D41" s="19"/>
      <c r="E41" s="12">
        <f t="shared" si="1"/>
        <v>2.0225496732986575E-4</v>
      </c>
      <c r="F41" s="12">
        <f>F20/$F$7</f>
        <v>2.2501511542702873E-4</v>
      </c>
      <c r="G41" s="26">
        <f t="shared" si="3"/>
        <v>2.2760148097162982E-3</v>
      </c>
    </row>
    <row r="42" spans="2:7">
      <c r="B42" s="20" t="s">
        <v>21</v>
      </c>
      <c r="C42" s="18"/>
      <c r="D42" s="19"/>
      <c r="E42" s="12">
        <f t="shared" si="1"/>
        <v>4.6094949825258802E-2</v>
      </c>
      <c r="F42" s="12">
        <f t="shared" si="2"/>
        <v>4.4913155099548512E-2</v>
      </c>
      <c r="G42" s="26">
        <f t="shared" si="3"/>
        <v>-0.11817947257102904</v>
      </c>
    </row>
    <row r="43" spans="2:7">
      <c r="B43" s="20" t="s">
        <v>23</v>
      </c>
      <c r="C43" s="18"/>
      <c r="D43" s="19"/>
      <c r="E43" s="12">
        <f t="shared" si="1"/>
        <v>2.8107380819854841E-3</v>
      </c>
      <c r="F43" s="12">
        <f t="shared" si="2"/>
        <v>2.579598389007183E-3</v>
      </c>
      <c r="G43" s="26">
        <f t="shared" si="3"/>
        <v>-2.3113969297830106E-2</v>
      </c>
    </row>
    <row r="46" spans="2:7">
      <c r="B46" s="59" t="s">
        <v>73</v>
      </c>
      <c r="C46" s="59"/>
      <c r="D46" s="59"/>
      <c r="E46" s="59"/>
      <c r="F46" s="59"/>
      <c r="G46" s="59"/>
    </row>
    <row r="48" spans="2:7">
      <c r="B48" s="27" t="s">
        <v>30</v>
      </c>
      <c r="C48" s="27"/>
      <c r="D48" s="27" t="s">
        <v>31</v>
      </c>
      <c r="E48" s="28" t="s">
        <v>32</v>
      </c>
    </row>
    <row r="49" spans="2:5">
      <c r="B49" s="30" t="s">
        <v>33</v>
      </c>
      <c r="C49" s="70"/>
      <c r="D49" s="71">
        <v>2882</v>
      </c>
      <c r="E49" s="31">
        <f>D49/$D$77</f>
        <v>5.7277889184575116E-3</v>
      </c>
    </row>
    <row r="50" spans="2:5">
      <c r="B50" s="29" t="s">
        <v>34</v>
      </c>
      <c r="C50" s="72"/>
      <c r="D50" s="13">
        <v>2301</v>
      </c>
      <c r="E50" s="73">
        <f t="shared" ref="E50:E77" si="4">D50/$D$77</f>
        <v>4.573088931773329E-3</v>
      </c>
    </row>
    <row r="51" spans="2:5">
      <c r="B51" s="29" t="s">
        <v>36</v>
      </c>
      <c r="C51" s="72"/>
      <c r="D51" s="13">
        <v>505</v>
      </c>
      <c r="E51" s="73">
        <f t="shared" si="4"/>
        <v>1.003654893761639E-3</v>
      </c>
    </row>
    <row r="52" spans="2:5">
      <c r="B52" s="29" t="s">
        <v>37</v>
      </c>
      <c r="C52" s="72"/>
      <c r="D52" s="13">
        <v>76</v>
      </c>
      <c r="E52" s="73">
        <f t="shared" si="4"/>
        <v>1.5104509292254367E-4</v>
      </c>
    </row>
    <row r="53" spans="2:5">
      <c r="B53" s="30" t="s">
        <v>38</v>
      </c>
      <c r="C53" s="70"/>
      <c r="D53" s="71">
        <v>80521</v>
      </c>
      <c r="E53" s="31">
        <f t="shared" si="4"/>
        <v>0.16003028851600185</v>
      </c>
    </row>
    <row r="54" spans="2:5">
      <c r="B54" s="29" t="s">
        <v>39</v>
      </c>
      <c r="C54" s="72"/>
      <c r="D54" s="13">
        <v>17790</v>
      </c>
      <c r="E54" s="73">
        <f t="shared" si="4"/>
        <v>3.5356476356474369E-2</v>
      </c>
    </row>
    <row r="55" spans="2:5">
      <c r="B55" s="29" t="s">
        <v>40</v>
      </c>
      <c r="C55" s="72"/>
      <c r="D55" s="13">
        <v>57323</v>
      </c>
      <c r="E55" s="73">
        <f t="shared" si="4"/>
        <v>0.11392576133682857</v>
      </c>
    </row>
    <row r="56" spans="2:5">
      <c r="B56" s="29" t="s">
        <v>41</v>
      </c>
      <c r="C56" s="72"/>
      <c r="D56" s="13">
        <v>5408</v>
      </c>
      <c r="E56" s="73">
        <f t="shared" si="4"/>
        <v>1.0748050822698897E-2</v>
      </c>
    </row>
    <row r="57" spans="2:5">
      <c r="B57" s="30" t="s">
        <v>42</v>
      </c>
      <c r="C57" s="70"/>
      <c r="D57" s="71">
        <v>30244</v>
      </c>
      <c r="E57" s="31">
        <f t="shared" si="4"/>
        <v>6.0107997241439622E-2</v>
      </c>
    </row>
    <row r="58" spans="2:5">
      <c r="B58" s="29" t="s">
        <v>42</v>
      </c>
      <c r="C58" s="72"/>
      <c r="D58" s="13">
        <v>30244</v>
      </c>
      <c r="E58" s="73">
        <f t="shared" si="4"/>
        <v>6.0107997241439622E-2</v>
      </c>
    </row>
    <row r="59" spans="2:5">
      <c r="B59" s="30" t="s">
        <v>43</v>
      </c>
      <c r="C59" s="70"/>
      <c r="D59" s="71">
        <v>13464</v>
      </c>
      <c r="E59" s="31">
        <f t="shared" si="4"/>
        <v>2.6758830672488527E-2</v>
      </c>
    </row>
    <row r="60" spans="2:5">
      <c r="B60" s="29" t="s">
        <v>44</v>
      </c>
      <c r="C60" s="72"/>
      <c r="D60" s="13">
        <v>13353</v>
      </c>
      <c r="E60" s="73">
        <f t="shared" si="4"/>
        <v>2.6538225339404285E-2</v>
      </c>
    </row>
    <row r="61" spans="2:5">
      <c r="B61" s="29" t="s">
        <v>45</v>
      </c>
      <c r="C61" s="72"/>
      <c r="D61" s="13">
        <v>111</v>
      </c>
      <c r="E61" s="73">
        <f t="shared" si="4"/>
        <v>2.2060533308424141E-4</v>
      </c>
    </row>
    <row r="62" spans="2:5">
      <c r="B62" s="30" t="s">
        <v>46</v>
      </c>
      <c r="C62" s="70"/>
      <c r="D62" s="71">
        <v>2956</v>
      </c>
      <c r="E62" s="31">
        <f t="shared" si="4"/>
        <v>5.8748591405136724E-3</v>
      </c>
    </row>
    <row r="63" spans="2:5">
      <c r="B63" s="29" t="s">
        <v>47</v>
      </c>
      <c r="C63" s="72"/>
      <c r="D63" s="13">
        <v>10</v>
      </c>
      <c r="E63" s="73">
        <f t="shared" si="4"/>
        <v>1.9874354331913643E-5</v>
      </c>
    </row>
    <row r="64" spans="2:5">
      <c r="B64" s="29" t="s">
        <v>48</v>
      </c>
      <c r="C64" s="72"/>
      <c r="D64" s="13">
        <v>2946</v>
      </c>
      <c r="E64" s="73">
        <f t="shared" si="4"/>
        <v>5.8549847861817592E-3</v>
      </c>
    </row>
    <row r="65" spans="2:5">
      <c r="B65" s="30" t="s">
        <v>49</v>
      </c>
      <c r="C65" s="70"/>
      <c r="D65" s="71">
        <v>112</v>
      </c>
      <c r="E65" s="31">
        <f t="shared" si="4"/>
        <v>2.225927685174328E-4</v>
      </c>
    </row>
    <row r="66" spans="2:5">
      <c r="B66" s="29" t="s">
        <v>49</v>
      </c>
      <c r="C66" s="72"/>
      <c r="D66" s="13">
        <v>112</v>
      </c>
      <c r="E66" s="73">
        <f t="shared" si="4"/>
        <v>2.225927685174328E-4</v>
      </c>
    </row>
    <row r="67" spans="2:5">
      <c r="B67" s="30" t="s">
        <v>50</v>
      </c>
      <c r="C67" s="70"/>
      <c r="D67" s="71">
        <v>372982</v>
      </c>
      <c r="E67" s="31">
        <f t="shared" si="4"/>
        <v>0.74127764274258146</v>
      </c>
    </row>
    <row r="68" spans="2:5">
      <c r="B68" s="29" t="s">
        <v>51</v>
      </c>
      <c r="C68" s="72"/>
      <c r="D68" s="13">
        <v>1892</v>
      </c>
      <c r="E68" s="73">
        <f t="shared" si="4"/>
        <v>3.7602278395980609E-3</v>
      </c>
    </row>
    <row r="69" spans="2:5">
      <c r="B69" s="29" t="s">
        <v>52</v>
      </c>
      <c r="C69" s="72"/>
      <c r="D69" s="13">
        <v>10987</v>
      </c>
      <c r="E69" s="73">
        <f t="shared" si="4"/>
        <v>2.1835953104473518E-2</v>
      </c>
    </row>
    <row r="70" spans="2:5">
      <c r="B70" s="29" t="s">
        <v>53</v>
      </c>
      <c r="C70" s="72"/>
      <c r="D70" s="13">
        <v>148</v>
      </c>
      <c r="E70" s="73">
        <f t="shared" si="4"/>
        <v>2.9414044411232192E-4</v>
      </c>
    </row>
    <row r="71" spans="2:5">
      <c r="B71" s="29" t="s">
        <v>54</v>
      </c>
      <c r="C71" s="72"/>
      <c r="D71" s="13">
        <v>540</v>
      </c>
      <c r="E71" s="73">
        <f t="shared" si="4"/>
        <v>1.0732151339233366E-3</v>
      </c>
    </row>
    <row r="72" spans="2:5">
      <c r="B72" s="29" t="s">
        <v>55</v>
      </c>
      <c r="C72" s="72"/>
      <c r="D72" s="13">
        <v>314854</v>
      </c>
      <c r="E72" s="73">
        <f t="shared" si="4"/>
        <v>0.62575199588203378</v>
      </c>
    </row>
    <row r="73" spans="2:5">
      <c r="B73" s="29" t="s">
        <v>56</v>
      </c>
      <c r="C73" s="72"/>
      <c r="D73" s="13">
        <v>13125</v>
      </c>
      <c r="E73" s="73">
        <f t="shared" si="4"/>
        <v>2.6085090060636654E-2</v>
      </c>
    </row>
    <row r="74" spans="2:5">
      <c r="B74" s="29" t="s">
        <v>57</v>
      </c>
      <c r="C74" s="72"/>
      <c r="D74" s="13">
        <v>1144</v>
      </c>
      <c r="E74" s="73">
        <f t="shared" si="4"/>
        <v>2.2736261355709208E-3</v>
      </c>
    </row>
    <row r="75" spans="2:5">
      <c r="B75" s="29" t="s">
        <v>58</v>
      </c>
      <c r="C75" s="72"/>
      <c r="D75" s="13">
        <v>11653</v>
      </c>
      <c r="E75" s="73">
        <f t="shared" si="4"/>
        <v>2.3159585102978966E-2</v>
      </c>
    </row>
    <row r="76" spans="2:5">
      <c r="B76" s="29" t="s">
        <v>59</v>
      </c>
      <c r="C76" s="72"/>
      <c r="D76" s="13">
        <v>18639</v>
      </c>
      <c r="E76" s="73">
        <f t="shared" si="4"/>
        <v>3.704380903925384E-2</v>
      </c>
    </row>
    <row r="77" spans="2:5">
      <c r="B77" s="30" t="s">
        <v>60</v>
      </c>
      <c r="C77" s="70"/>
      <c r="D77" s="71">
        <v>503161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workbookViewId="0">
      <selection activeCell="E57" sqref="E57"/>
    </sheetView>
  </sheetViews>
  <sheetFormatPr baseColWidth="10" defaultColWidth="8.85546875" defaultRowHeight="12.75"/>
  <cols>
    <col min="1" max="2" width="10.7109375" style="1" customWidth="1"/>
    <col min="3" max="3" width="26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6" t="s">
        <v>96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4" spans="2:12">
      <c r="B4" s="59" t="s">
        <v>68</v>
      </c>
      <c r="C4" s="59"/>
      <c r="D4" s="59"/>
      <c r="E4" s="59"/>
      <c r="F4" s="59"/>
      <c r="G4" s="59"/>
    </row>
    <row r="5" spans="2:12">
      <c r="B5" s="1" t="s">
        <v>69</v>
      </c>
    </row>
    <row r="6" spans="2:12" ht="14.45" customHeight="1">
      <c r="B6" s="97" t="s">
        <v>5</v>
      </c>
      <c r="C6" s="98"/>
      <c r="D6" s="98"/>
      <c r="E6" s="22">
        <v>2021</v>
      </c>
      <c r="F6" s="22">
        <v>2022</v>
      </c>
      <c r="G6" s="22" t="s">
        <v>6</v>
      </c>
    </row>
    <row r="7" spans="2:12" s="2" customFormat="1">
      <c r="B7" s="14" t="s">
        <v>7</v>
      </c>
      <c r="C7" s="15"/>
      <c r="D7" s="16"/>
      <c r="E7" s="74">
        <v>753596.97985999996</v>
      </c>
      <c r="F7" s="74">
        <v>779097.94548999995</v>
      </c>
      <c r="G7" s="24">
        <f>+F7/E7-1</f>
        <v>3.3838996587721715E-2</v>
      </c>
    </row>
    <row r="8" spans="2:12">
      <c r="B8" s="17" t="s">
        <v>8</v>
      </c>
      <c r="C8" s="18"/>
      <c r="D8" s="19"/>
      <c r="E8" s="71">
        <v>336816.92083000002</v>
      </c>
      <c r="F8" s="71">
        <v>335615.37079000002</v>
      </c>
      <c r="G8" s="24">
        <f t="shared" ref="G8:G22" si="0">+F8/E8-1</f>
        <v>-3.5673684001358286E-3</v>
      </c>
    </row>
    <row r="9" spans="2:12">
      <c r="B9" s="20" t="s">
        <v>9</v>
      </c>
      <c r="C9" s="18"/>
      <c r="D9" s="19"/>
      <c r="E9" s="13">
        <v>14266.59578</v>
      </c>
      <c r="F9" s="13">
        <v>16022.26081</v>
      </c>
      <c r="G9" s="24">
        <f t="shared" si="0"/>
        <v>0.12306124439729516</v>
      </c>
    </row>
    <row r="10" spans="2:12" ht="15">
      <c r="B10" s="20" t="s">
        <v>10</v>
      </c>
      <c r="C10" s="18"/>
      <c r="D10" s="19"/>
      <c r="E10" s="13">
        <v>15330.411450000003</v>
      </c>
      <c r="F10" s="13">
        <v>15712.034230000003</v>
      </c>
      <c r="G10" s="24">
        <f t="shared" si="0"/>
        <v>2.4893185759864211E-2</v>
      </c>
      <c r="H10"/>
    </row>
    <row r="11" spans="2:12">
      <c r="B11" s="20" t="s">
        <v>11</v>
      </c>
      <c r="C11" s="18"/>
      <c r="D11" s="19"/>
      <c r="E11" s="13">
        <v>135529.75121000002</v>
      </c>
      <c r="F11" s="13">
        <v>110782.87993000001</v>
      </c>
      <c r="G11" s="24">
        <f t="shared" si="0"/>
        <v>-0.18259364500459641</v>
      </c>
    </row>
    <row r="12" spans="2:12">
      <c r="B12" s="20" t="s">
        <v>12</v>
      </c>
      <c r="C12" s="18"/>
      <c r="D12" s="19"/>
      <c r="E12" s="13">
        <v>12302.540379999999</v>
      </c>
      <c r="F12" s="13">
        <v>13103.589010000003</v>
      </c>
      <c r="G12" s="24">
        <f t="shared" si="0"/>
        <v>6.511245687941436E-2</v>
      </c>
    </row>
    <row r="13" spans="2:12">
      <c r="B13" s="20" t="s">
        <v>13</v>
      </c>
      <c r="C13" s="18"/>
      <c r="D13" s="19"/>
      <c r="E13" s="13">
        <v>50780.099800000011</v>
      </c>
      <c r="F13" s="13">
        <v>55541.956660000003</v>
      </c>
      <c r="G13" s="24">
        <f t="shared" si="0"/>
        <v>9.3774074465288626E-2</v>
      </c>
    </row>
    <row r="14" spans="2:12">
      <c r="B14" s="20" t="s">
        <v>14</v>
      </c>
      <c r="C14" s="18"/>
      <c r="D14" s="19"/>
      <c r="E14" s="13">
        <v>48432.263650000008</v>
      </c>
      <c r="F14" s="13">
        <v>57129.256359999999</v>
      </c>
      <c r="G14" s="24">
        <f t="shared" si="0"/>
        <v>0.17957022973052772</v>
      </c>
    </row>
    <row r="15" spans="2:12">
      <c r="B15" s="14" t="s">
        <v>15</v>
      </c>
      <c r="C15" s="18"/>
      <c r="D15" s="19"/>
      <c r="E15" s="71">
        <v>324900.81746000005</v>
      </c>
      <c r="F15" s="71">
        <v>333712.07562999998</v>
      </c>
      <c r="G15" s="24">
        <f t="shared" si="0"/>
        <v>2.7119839952648661E-2</v>
      </c>
    </row>
    <row r="16" spans="2:12">
      <c r="B16" s="20" t="s">
        <v>16</v>
      </c>
      <c r="C16" s="18"/>
      <c r="D16" s="19"/>
      <c r="E16" s="13">
        <v>320733.51485000004</v>
      </c>
      <c r="F16" s="13">
        <v>330080.60057999997</v>
      </c>
      <c r="G16" s="24">
        <f t="shared" si="0"/>
        <v>2.9142840698675787E-2</v>
      </c>
    </row>
    <row r="17" spans="2:7">
      <c r="B17" s="20" t="s">
        <v>17</v>
      </c>
      <c r="C17" s="18"/>
      <c r="D17" s="19"/>
      <c r="E17" s="13">
        <v>3938.2200499999999</v>
      </c>
      <c r="F17" s="13">
        <v>3422.9320400000001</v>
      </c>
      <c r="G17" s="24">
        <f t="shared" si="0"/>
        <v>-0.13084286897579522</v>
      </c>
    </row>
    <row r="18" spans="2:7">
      <c r="B18" s="20" t="s">
        <v>18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19</v>
      </c>
      <c r="C19" s="18"/>
      <c r="D19" s="19"/>
      <c r="E19" s="71">
        <v>91879.241569999984</v>
      </c>
      <c r="F19" s="71">
        <v>109770.49906999999</v>
      </c>
      <c r="G19" s="24">
        <f t="shared" si="0"/>
        <v>0.19472578565387044</v>
      </c>
    </row>
    <row r="20" spans="2:7">
      <c r="B20" s="20" t="s">
        <v>20</v>
      </c>
      <c r="C20" s="18"/>
      <c r="D20" s="19"/>
      <c r="E20" s="13">
        <v>22.238</v>
      </c>
      <c r="F20" s="13">
        <v>24.457000000000001</v>
      </c>
      <c r="G20" s="24"/>
    </row>
    <row r="21" spans="2:7">
      <c r="B21" s="20" t="s">
        <v>21</v>
      </c>
      <c r="C21" s="18"/>
      <c r="D21" s="19"/>
      <c r="E21" s="13">
        <v>41644.205649999989</v>
      </c>
      <c r="F21" s="13">
        <v>52909.852730000006</v>
      </c>
      <c r="G21" s="24">
        <f t="shared" si="0"/>
        <v>0.2705213583537287</v>
      </c>
    </row>
    <row r="22" spans="2:7">
      <c r="B22" s="20" t="s">
        <v>23</v>
      </c>
      <c r="C22" s="18"/>
      <c r="D22" s="19"/>
      <c r="E22" s="13">
        <v>5415.7009300000009</v>
      </c>
      <c r="F22" s="13">
        <v>5612.8007700000007</v>
      </c>
      <c r="G22" s="24">
        <f t="shared" si="0"/>
        <v>3.6394151476898395E-2</v>
      </c>
    </row>
    <row r="25" spans="2:7">
      <c r="B25" s="59" t="s">
        <v>70</v>
      </c>
      <c r="C25" s="59"/>
      <c r="D25" s="59"/>
      <c r="E25" s="59"/>
      <c r="F25" s="59"/>
      <c r="G25" s="59"/>
    </row>
    <row r="26" spans="2:7">
      <c r="B26" s="1" t="s">
        <v>71</v>
      </c>
    </row>
    <row r="27" spans="2:7" ht="25.5">
      <c r="B27" s="97" t="s">
        <v>5</v>
      </c>
      <c r="C27" s="98"/>
      <c r="D27" s="98"/>
      <c r="E27" s="22">
        <v>2021</v>
      </c>
      <c r="F27" s="22">
        <v>2022</v>
      </c>
      <c r="G27" s="22" t="s">
        <v>72</v>
      </c>
    </row>
    <row r="28" spans="2:7">
      <c r="B28" s="14" t="s">
        <v>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8</v>
      </c>
      <c r="C29" s="18"/>
      <c r="D29" s="19"/>
      <c r="E29" s="12">
        <f t="shared" ref="E29:E43" si="1">E8/$E$7</f>
        <v>0.44694568825444658</v>
      </c>
      <c r="F29" s="12">
        <f t="shared" ref="F29:F43" si="2">F8/$F$7</f>
        <v>0.43077429831870578</v>
      </c>
      <c r="G29" s="26">
        <f t="shared" ref="G29:G43" si="3">+(F29-E29)*100</f>
        <v>-1.6171389935740799</v>
      </c>
    </row>
    <row r="30" spans="2:7">
      <c r="B30" s="20" t="s">
        <v>9</v>
      </c>
      <c r="C30" s="18"/>
      <c r="D30" s="19"/>
      <c r="E30" s="12">
        <f t="shared" si="1"/>
        <v>1.8931333539381204E-2</v>
      </c>
      <c r="F30" s="12">
        <f t="shared" si="2"/>
        <v>2.0565143192520011E-2</v>
      </c>
      <c r="G30" s="26">
        <f t="shared" si="3"/>
        <v>0.16338096531388069</v>
      </c>
    </row>
    <row r="31" spans="2:7">
      <c r="B31" s="20" t="s">
        <v>10</v>
      </c>
      <c r="C31" s="18"/>
      <c r="D31" s="19"/>
      <c r="E31" s="12">
        <f t="shared" si="1"/>
        <v>2.0342984194082123E-2</v>
      </c>
      <c r="F31" s="12">
        <f t="shared" si="2"/>
        <v>2.0166956312685686E-2</v>
      </c>
      <c r="G31" s="26">
        <f t="shared" si="3"/>
        <v>-1.7602788139643721E-2</v>
      </c>
    </row>
    <row r="32" spans="2:7">
      <c r="B32" s="20" t="s">
        <v>11</v>
      </c>
      <c r="C32" s="18"/>
      <c r="D32" s="19"/>
      <c r="E32" s="12">
        <f t="shared" si="1"/>
        <v>0.17984380886873796</v>
      </c>
      <c r="F32" s="12">
        <f t="shared" si="2"/>
        <v>0.14219377752347309</v>
      </c>
      <c r="G32" s="26">
        <f t="shared" si="3"/>
        <v>-3.7650031345264874</v>
      </c>
    </row>
    <row r="33" spans="2:7">
      <c r="B33" s="20" t="s">
        <v>12</v>
      </c>
      <c r="C33" s="18"/>
      <c r="D33" s="19"/>
      <c r="E33" s="12">
        <f t="shared" si="1"/>
        <v>1.6325092468238808E-2</v>
      </c>
      <c r="F33" s="12">
        <f t="shared" si="2"/>
        <v>1.6818923841159319E-2</v>
      </c>
      <c r="G33" s="26">
        <f t="shared" si="3"/>
        <v>4.9383137292051058E-2</v>
      </c>
    </row>
    <row r="34" spans="2:7">
      <c r="B34" s="20" t="s">
        <v>13</v>
      </c>
      <c r="C34" s="18"/>
      <c r="D34" s="19"/>
      <c r="E34" s="12">
        <f t="shared" si="1"/>
        <v>6.7383629654983124E-2</v>
      </c>
      <c r="F34" s="12">
        <f t="shared" si="2"/>
        <v>7.1290082308031077E-2</v>
      </c>
      <c r="G34" s="26">
        <f t="shared" si="3"/>
        <v>0.39064526530479537</v>
      </c>
    </row>
    <row r="35" spans="2:7">
      <c r="B35" s="20" t="s">
        <v>14</v>
      </c>
      <c r="C35" s="18"/>
      <c r="D35" s="19"/>
      <c r="E35" s="12">
        <f t="shared" si="1"/>
        <v>6.426812333960992E-2</v>
      </c>
      <c r="F35" s="12">
        <f t="shared" si="2"/>
        <v>7.332743808491185E-2</v>
      </c>
      <c r="G35" s="26">
        <f t="shared" si="3"/>
        <v>0.90593147453019296</v>
      </c>
    </row>
    <row r="36" spans="2:7">
      <c r="B36" s="14" t="s">
        <v>15</v>
      </c>
      <c r="C36" s="18"/>
      <c r="D36" s="19"/>
      <c r="E36" s="12">
        <f t="shared" si="1"/>
        <v>0.43113338580571109</v>
      </c>
      <c r="F36" s="12">
        <f t="shared" si="2"/>
        <v>0.4283313510987603</v>
      </c>
      <c r="G36" s="26">
        <f t="shared" si="3"/>
        <v>-0.28020347069507845</v>
      </c>
    </row>
    <row r="37" spans="2:7">
      <c r="B37" s="20" t="s">
        <v>16</v>
      </c>
      <c r="C37" s="18"/>
      <c r="D37" s="19"/>
      <c r="E37" s="12">
        <f t="shared" si="1"/>
        <v>0.42560350349278808</v>
      </c>
      <c r="F37" s="12">
        <f t="shared" si="2"/>
        <v>0.42367022335349835</v>
      </c>
      <c r="G37" s="26">
        <f t="shared" si="3"/>
        <v>-0.19332801392897281</v>
      </c>
    </row>
    <row r="38" spans="2:7">
      <c r="B38" s="20" t="s">
        <v>17</v>
      </c>
      <c r="C38" s="18"/>
      <c r="D38" s="19"/>
      <c r="E38" s="12">
        <f t="shared" si="1"/>
        <v>5.2258968059182322E-3</v>
      </c>
      <c r="F38" s="12">
        <f t="shared" si="2"/>
        <v>4.3934553541239377E-3</v>
      </c>
      <c r="G38" s="26">
        <f t="shared" si="3"/>
        <v>-8.3244145179429435E-2</v>
      </c>
    </row>
    <row r="39" spans="2:7">
      <c r="B39" s="20" t="s">
        <v>18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19</v>
      </c>
      <c r="C40" s="18"/>
      <c r="D40" s="19"/>
      <c r="E40" s="12">
        <f t="shared" si="1"/>
        <v>0.12192092593984243</v>
      </c>
      <c r="F40" s="12">
        <f t="shared" si="2"/>
        <v>0.14089435058253397</v>
      </c>
      <c r="G40" s="26">
        <f t="shared" si="3"/>
        <v>1.8973424642691541</v>
      </c>
    </row>
    <row r="41" spans="2:7">
      <c r="B41" s="20" t="s">
        <v>20</v>
      </c>
      <c r="C41" s="18"/>
      <c r="D41" s="19"/>
      <c r="E41" s="12">
        <f t="shared" si="1"/>
        <v>2.9509141615895648E-5</v>
      </c>
      <c r="F41" s="12">
        <f>F20/$F$7</f>
        <v>3.1391431772571545E-5</v>
      </c>
      <c r="G41" s="26">
        <f t="shared" si="3"/>
        <v>1.8822901566758977E-4</v>
      </c>
    </row>
    <row r="42" spans="2:7">
      <c r="B42" s="20" t="s">
        <v>21</v>
      </c>
      <c r="C42" s="18"/>
      <c r="D42" s="19"/>
      <c r="E42" s="12">
        <f t="shared" si="1"/>
        <v>5.5260579279041794E-2</v>
      </c>
      <c r="F42" s="12">
        <f t="shared" si="2"/>
        <v>6.7911683038418602E-2</v>
      </c>
      <c r="G42" s="26">
        <f t="shared" si="3"/>
        <v>1.2651103759376809</v>
      </c>
    </row>
    <row r="43" spans="2:7">
      <c r="B43" s="20" t="s">
        <v>23</v>
      </c>
      <c r="C43" s="18"/>
      <c r="D43" s="19"/>
      <c r="E43" s="12">
        <f t="shared" si="1"/>
        <v>7.1864684635627209E-3</v>
      </c>
      <c r="F43" s="12">
        <f t="shared" si="2"/>
        <v>7.2042299719708904E-3</v>
      </c>
      <c r="G43" s="26">
        <f t="shared" si="3"/>
        <v>1.7761508408169549E-3</v>
      </c>
    </row>
    <row r="46" spans="2:7">
      <c r="B46" s="59" t="s">
        <v>73</v>
      </c>
      <c r="C46" s="59"/>
      <c r="D46" s="59"/>
      <c r="E46" s="59"/>
      <c r="F46" s="59"/>
      <c r="G46" s="59"/>
    </row>
    <row r="48" spans="2:7">
      <c r="B48" s="27" t="s">
        <v>30</v>
      </c>
      <c r="C48" s="27"/>
      <c r="D48" s="27" t="s">
        <v>31</v>
      </c>
      <c r="E48" s="28" t="s">
        <v>32</v>
      </c>
    </row>
    <row r="49" spans="2:11">
      <c r="B49" s="30" t="s">
        <v>33</v>
      </c>
      <c r="C49" s="70"/>
      <c r="D49" s="71">
        <v>1866</v>
      </c>
      <c r="E49" s="31">
        <f>D49/$D$77</f>
        <v>5.2562195781503517E-3</v>
      </c>
    </row>
    <row r="50" spans="2:11" ht="15">
      <c r="B50" s="29" t="s">
        <v>34</v>
      </c>
      <c r="C50" s="72"/>
      <c r="D50" s="13">
        <v>1545</v>
      </c>
      <c r="E50" s="73">
        <f t="shared" ref="E50:E77" si="4">D50/$D$77</f>
        <v>4.3520146024878309E-3</v>
      </c>
      <c r="J50"/>
      <c r="K50"/>
    </row>
    <row r="51" spans="2:11" ht="15">
      <c r="B51" s="29" t="s">
        <v>36</v>
      </c>
      <c r="C51" s="72"/>
      <c r="D51" s="13">
        <v>252</v>
      </c>
      <c r="E51" s="73">
        <f t="shared" si="4"/>
        <v>7.0984315846403458E-4</v>
      </c>
      <c r="J51"/>
      <c r="K51"/>
    </row>
    <row r="52" spans="2:11" ht="15">
      <c r="B52" s="29" t="s">
        <v>37</v>
      </c>
      <c r="C52" s="72"/>
      <c r="D52" s="13">
        <v>69</v>
      </c>
      <c r="E52" s="73">
        <f t="shared" si="4"/>
        <v>1.9436181719848566E-4</v>
      </c>
      <c r="J52"/>
      <c r="K52"/>
    </row>
    <row r="53" spans="2:11" ht="15">
      <c r="B53" s="30" t="s">
        <v>38</v>
      </c>
      <c r="C53" s="70"/>
      <c r="D53" s="71">
        <v>49368</v>
      </c>
      <c r="E53" s="31">
        <f t="shared" si="4"/>
        <v>0.13906165494862088</v>
      </c>
      <c r="J53"/>
      <c r="K53"/>
    </row>
    <row r="54" spans="2:11" ht="15">
      <c r="B54" s="29" t="s">
        <v>39</v>
      </c>
      <c r="C54" s="72"/>
      <c r="D54" s="13">
        <v>9498</v>
      </c>
      <c r="E54" s="73">
        <f t="shared" si="4"/>
        <v>2.6754326663061115E-2</v>
      </c>
      <c r="J54"/>
      <c r="K54"/>
    </row>
    <row r="55" spans="2:11" ht="15">
      <c r="B55" s="29" t="s">
        <v>40</v>
      </c>
      <c r="C55" s="72"/>
      <c r="D55" s="13">
        <v>36083</v>
      </c>
      <c r="E55" s="73">
        <f t="shared" si="4"/>
        <v>0.10163996304308635</v>
      </c>
      <c r="J55"/>
      <c r="K55"/>
    </row>
    <row r="56" spans="2:11" ht="15">
      <c r="B56" s="29" t="s">
        <v>41</v>
      </c>
      <c r="C56" s="72"/>
      <c r="D56" s="13">
        <v>3787</v>
      </c>
      <c r="E56" s="73">
        <f t="shared" si="4"/>
        <v>1.0667365242473409E-2</v>
      </c>
      <c r="J56"/>
      <c r="K56"/>
    </row>
    <row r="57" spans="2:11" ht="15">
      <c r="B57" s="30" t="s">
        <v>42</v>
      </c>
      <c r="C57" s="70"/>
      <c r="D57" s="71">
        <v>11001</v>
      </c>
      <c r="E57" s="31">
        <f t="shared" si="4"/>
        <v>3.0988034072471606E-2</v>
      </c>
      <c r="J57"/>
      <c r="K57"/>
    </row>
    <row r="58" spans="2:11" ht="15">
      <c r="B58" s="29" t="s">
        <v>42</v>
      </c>
      <c r="C58" s="72"/>
      <c r="D58" s="13">
        <v>11001</v>
      </c>
      <c r="E58" s="73">
        <f t="shared" si="4"/>
        <v>3.0988034072471606E-2</v>
      </c>
      <c r="J58"/>
      <c r="K58"/>
    </row>
    <row r="59" spans="2:11" ht="15">
      <c r="B59" s="30" t="s">
        <v>43</v>
      </c>
      <c r="C59" s="70"/>
      <c r="D59" s="71">
        <v>8204</v>
      </c>
      <c r="E59" s="31">
        <f t="shared" si="4"/>
        <v>2.3109338381106903E-2</v>
      </c>
      <c r="J59"/>
      <c r="K59"/>
    </row>
    <row r="60" spans="2:11" ht="15">
      <c r="B60" s="29" t="s">
        <v>44</v>
      </c>
      <c r="C60" s="72"/>
      <c r="D60" s="13">
        <v>8132</v>
      </c>
      <c r="E60" s="73">
        <f t="shared" si="4"/>
        <v>2.2906526050117181E-2</v>
      </c>
      <c r="J60"/>
      <c r="K60"/>
    </row>
    <row r="61" spans="2:11" ht="15">
      <c r="B61" s="29" t="s">
        <v>45</v>
      </c>
      <c r="C61" s="72"/>
      <c r="D61" s="13">
        <v>72</v>
      </c>
      <c r="E61" s="73">
        <f t="shared" si="4"/>
        <v>2.0281233098972418E-4</v>
      </c>
      <c r="J61"/>
      <c r="K61"/>
    </row>
    <row r="62" spans="2:11" ht="15">
      <c r="B62" s="30" t="s">
        <v>46</v>
      </c>
      <c r="C62" s="70"/>
      <c r="D62" s="71">
        <v>194</v>
      </c>
      <c r="E62" s="31">
        <f t="shared" si="4"/>
        <v>5.4646655850009015E-4</v>
      </c>
      <c r="J62"/>
      <c r="K62"/>
    </row>
    <row r="63" spans="2:11" ht="15">
      <c r="B63" s="29" t="s">
        <v>47</v>
      </c>
      <c r="C63" s="72"/>
      <c r="D63" s="13">
        <v>14</v>
      </c>
      <c r="E63" s="73">
        <f t="shared" si="4"/>
        <v>3.9435731025779703E-5</v>
      </c>
      <c r="J63"/>
      <c r="K63"/>
    </row>
    <row r="64" spans="2:11" ht="15">
      <c r="B64" s="29" t="s">
        <v>48</v>
      </c>
      <c r="C64" s="72"/>
      <c r="D64" s="13">
        <v>180</v>
      </c>
      <c r="E64" s="73">
        <f t="shared" si="4"/>
        <v>5.0703082747431043E-4</v>
      </c>
      <c r="J64"/>
      <c r="K64"/>
    </row>
    <row r="65" spans="2:11" ht="15">
      <c r="B65" s="30" t="s">
        <v>49</v>
      </c>
      <c r="C65" s="70"/>
      <c r="D65" s="71">
        <v>572</v>
      </c>
      <c r="E65" s="31">
        <f t="shared" si="4"/>
        <v>1.6112312961961421E-3</v>
      </c>
      <c r="J65"/>
      <c r="K65"/>
    </row>
    <row r="66" spans="2:11" ht="15">
      <c r="B66" s="29" t="s">
        <v>49</v>
      </c>
      <c r="C66" s="72"/>
      <c r="D66" s="13">
        <v>572</v>
      </c>
      <c r="E66" s="73">
        <f t="shared" si="4"/>
        <v>1.6112312961961421E-3</v>
      </c>
      <c r="J66"/>
      <c r="K66"/>
    </row>
    <row r="67" spans="2:11" ht="15">
      <c r="B67" s="30" t="s">
        <v>50</v>
      </c>
      <c r="C67" s="70"/>
      <c r="D67" s="71">
        <v>283803</v>
      </c>
      <c r="E67" s="31">
        <f t="shared" si="4"/>
        <v>0.79942705516495405</v>
      </c>
      <c r="J67"/>
      <c r="K67"/>
    </row>
    <row r="68" spans="2:11" ht="15">
      <c r="B68" s="29" t="s">
        <v>51</v>
      </c>
      <c r="C68" s="72"/>
      <c r="D68" s="13">
        <v>1386</v>
      </c>
      <c r="E68" s="73">
        <f t="shared" si="4"/>
        <v>3.9041373715521903E-3</v>
      </c>
      <c r="J68"/>
      <c r="K68"/>
    </row>
    <row r="69" spans="2:11" ht="15">
      <c r="B69" s="29" t="s">
        <v>52</v>
      </c>
      <c r="C69" s="72"/>
      <c r="D69" s="13">
        <v>9067</v>
      </c>
      <c r="E69" s="73">
        <f t="shared" si="4"/>
        <v>2.5540269515053182E-2</v>
      </c>
      <c r="J69"/>
      <c r="K69"/>
    </row>
    <row r="70" spans="2:11" ht="15">
      <c r="B70" s="29" t="s">
        <v>53</v>
      </c>
      <c r="C70" s="72"/>
      <c r="D70" s="13">
        <v>148</v>
      </c>
      <c r="E70" s="73">
        <f t="shared" si="4"/>
        <v>4.168920137010997E-4</v>
      </c>
      <c r="J70"/>
      <c r="K70"/>
    </row>
    <row r="71" spans="2:11" ht="15">
      <c r="B71" s="29" t="s">
        <v>54</v>
      </c>
      <c r="C71" s="72"/>
      <c r="D71" s="13">
        <v>341</v>
      </c>
      <c r="E71" s="73">
        <f t="shared" si="4"/>
        <v>9.6054173427077697E-4</v>
      </c>
      <c r="J71"/>
      <c r="K71"/>
    </row>
    <row r="72" spans="2:11" ht="15">
      <c r="B72" s="29" t="s">
        <v>55</v>
      </c>
      <c r="C72" s="72"/>
      <c r="D72" s="13">
        <v>246059</v>
      </c>
      <c r="E72" s="73">
        <f t="shared" si="4"/>
        <v>0.69310832431945191</v>
      </c>
      <c r="J72"/>
      <c r="K72"/>
    </row>
    <row r="73" spans="2:11" ht="15">
      <c r="B73" s="29" t="s">
        <v>56</v>
      </c>
      <c r="C73" s="72"/>
      <c r="D73" s="13">
        <v>9931</v>
      </c>
      <c r="E73" s="73">
        <f t="shared" si="4"/>
        <v>2.7974017486929872E-2</v>
      </c>
      <c r="J73"/>
      <c r="K73"/>
    </row>
    <row r="74" spans="2:11" ht="15">
      <c r="B74" s="29" t="s">
        <v>57</v>
      </c>
      <c r="C74" s="72"/>
      <c r="D74" s="13">
        <v>1306</v>
      </c>
      <c r="E74" s="73">
        <f t="shared" si="4"/>
        <v>3.6787903371191637E-3</v>
      </c>
      <c r="J74"/>
      <c r="K74"/>
    </row>
    <row r="75" spans="2:11" ht="15">
      <c r="B75" s="29" t="s">
        <v>58</v>
      </c>
      <c r="C75" s="72"/>
      <c r="D75" s="13">
        <v>6021</v>
      </c>
      <c r="E75" s="73">
        <f t="shared" si="4"/>
        <v>1.6960181179015685E-2</v>
      </c>
      <c r="J75"/>
      <c r="K75"/>
    </row>
    <row r="76" spans="2:11" ht="15">
      <c r="B76" s="29" t="s">
        <v>59</v>
      </c>
      <c r="C76" s="72"/>
      <c r="D76" s="13">
        <v>9544</v>
      </c>
      <c r="E76" s="73">
        <f t="shared" si="4"/>
        <v>2.6883901207860106E-2</v>
      </c>
      <c r="J76"/>
      <c r="K76"/>
    </row>
    <row r="77" spans="2:11" ht="15">
      <c r="B77" s="30" t="s">
        <v>60</v>
      </c>
      <c r="C77" s="70"/>
      <c r="D77" s="71">
        <v>355008</v>
      </c>
      <c r="E77" s="31">
        <f t="shared" si="4"/>
        <v>1</v>
      </c>
      <c r="J77"/>
      <c r="K77"/>
    </row>
    <row r="78" spans="2:11" ht="15">
      <c r="J78"/>
      <c r="K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workbookViewId="0">
      <selection activeCell="O14" sqref="O14"/>
    </sheetView>
  </sheetViews>
  <sheetFormatPr baseColWidth="10" defaultColWidth="8.85546875" defaultRowHeight="12.75"/>
  <cols>
    <col min="1" max="2" width="10.7109375" style="1" customWidth="1"/>
    <col min="3" max="3" width="24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6" t="s">
        <v>97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4" spans="2:12">
      <c r="B4" s="59" t="s">
        <v>68</v>
      </c>
      <c r="C4" s="59"/>
      <c r="D4" s="59"/>
      <c r="E4" s="59"/>
      <c r="F4" s="59"/>
      <c r="G4" s="59"/>
    </row>
    <row r="5" spans="2:12">
      <c r="B5" s="1" t="s">
        <v>69</v>
      </c>
    </row>
    <row r="6" spans="2:12" ht="14.45" customHeight="1">
      <c r="B6" s="97" t="s">
        <v>5</v>
      </c>
      <c r="C6" s="98"/>
      <c r="D6" s="98"/>
      <c r="E6" s="22">
        <v>2021</v>
      </c>
      <c r="F6" s="22">
        <v>2022</v>
      </c>
      <c r="G6" s="22" t="s">
        <v>6</v>
      </c>
    </row>
    <row r="7" spans="2:12" s="2" customFormat="1">
      <c r="B7" s="14" t="s">
        <v>7</v>
      </c>
      <c r="C7" s="15"/>
      <c r="D7" s="16"/>
      <c r="E7" s="74">
        <v>1632979.1262599998</v>
      </c>
      <c r="F7" s="74">
        <v>2529471.9814400002</v>
      </c>
      <c r="G7" s="24">
        <f>+F7/E7-1</f>
        <v>0.54899223190515078</v>
      </c>
    </row>
    <row r="8" spans="2:12">
      <c r="B8" s="17" t="s">
        <v>8</v>
      </c>
      <c r="C8" s="18"/>
      <c r="D8" s="19"/>
      <c r="E8" s="71">
        <v>694573.50533000007</v>
      </c>
      <c r="F8" s="71">
        <v>1264964.0333199999</v>
      </c>
      <c r="G8" s="24">
        <f t="shared" ref="G8:G22" si="0">+F8/E8-1</f>
        <v>0.82120974038449757</v>
      </c>
    </row>
    <row r="9" spans="2:12">
      <c r="B9" s="20" t="s">
        <v>9</v>
      </c>
      <c r="C9" s="18"/>
      <c r="D9" s="19"/>
      <c r="E9" s="13">
        <v>12986.843150000002</v>
      </c>
      <c r="F9" s="13">
        <v>14764.872410000002</v>
      </c>
      <c r="G9" s="24">
        <f t="shared" si="0"/>
        <v>0.13691004345424762</v>
      </c>
    </row>
    <row r="10" spans="2:12" ht="15">
      <c r="B10" s="20" t="s">
        <v>10</v>
      </c>
      <c r="C10" s="18"/>
      <c r="D10" s="19"/>
      <c r="E10" s="13">
        <v>26416.17009</v>
      </c>
      <c r="F10" s="13">
        <v>41879.105030000006</v>
      </c>
      <c r="G10" s="24">
        <f t="shared" si="0"/>
        <v>0.58535869837746057</v>
      </c>
      <c r="H10"/>
    </row>
    <row r="11" spans="2:12">
      <c r="B11" s="20" t="s">
        <v>11</v>
      </c>
      <c r="C11" s="18"/>
      <c r="D11" s="19"/>
      <c r="E11" s="13">
        <v>310645.4399</v>
      </c>
      <c r="F11" s="13">
        <v>620674.16554999992</v>
      </c>
      <c r="G11" s="24">
        <f t="shared" si="0"/>
        <v>0.9980147326476172</v>
      </c>
    </row>
    <row r="12" spans="2:12">
      <c r="B12" s="20" t="s">
        <v>12</v>
      </c>
      <c r="C12" s="18"/>
      <c r="D12" s="19"/>
      <c r="E12" s="13">
        <v>24584.428089999998</v>
      </c>
      <c r="F12" s="13">
        <v>27503.18461</v>
      </c>
      <c r="G12" s="24">
        <f t="shared" si="0"/>
        <v>0.11872379171542491</v>
      </c>
    </row>
    <row r="13" spans="2:12">
      <c r="B13" s="20" t="s">
        <v>13</v>
      </c>
      <c r="C13" s="18"/>
      <c r="D13" s="19"/>
      <c r="E13" s="13">
        <v>106871.08618000001</v>
      </c>
      <c r="F13" s="13">
        <v>126524.13268000002</v>
      </c>
      <c r="G13" s="24">
        <f t="shared" si="0"/>
        <v>0.18389488871572746</v>
      </c>
    </row>
    <row r="14" spans="2:12">
      <c r="B14" s="20" t="s">
        <v>14</v>
      </c>
      <c r="C14" s="18"/>
      <c r="D14" s="19"/>
      <c r="E14" s="13">
        <v>70936.924429999999</v>
      </c>
      <c r="F14" s="13">
        <v>76224.313129999995</v>
      </c>
      <c r="G14" s="24">
        <f t="shared" si="0"/>
        <v>7.4536480718409903E-2</v>
      </c>
    </row>
    <row r="15" spans="2:12">
      <c r="B15" s="14" t="s">
        <v>15</v>
      </c>
      <c r="C15" s="18"/>
      <c r="D15" s="19"/>
      <c r="E15" s="71">
        <v>757925.35295999993</v>
      </c>
      <c r="F15" s="71">
        <v>1097310.0904500003</v>
      </c>
      <c r="G15" s="24">
        <f t="shared" si="0"/>
        <v>0.44778121772093771</v>
      </c>
    </row>
    <row r="16" spans="2:12">
      <c r="B16" s="20" t="s">
        <v>16</v>
      </c>
      <c r="C16" s="18"/>
      <c r="D16" s="19"/>
      <c r="E16" s="13">
        <v>746965.8139999999</v>
      </c>
      <c r="F16" s="13">
        <v>1083726.4569500003</v>
      </c>
      <c r="G16" s="24">
        <f t="shared" si="0"/>
        <v>0.45083809277247644</v>
      </c>
    </row>
    <row r="17" spans="2:7">
      <c r="B17" s="20" t="s">
        <v>17</v>
      </c>
      <c r="C17" s="18"/>
      <c r="D17" s="19"/>
      <c r="E17" s="13">
        <v>10743.18902</v>
      </c>
      <c r="F17" s="13">
        <v>13390.419</v>
      </c>
      <c r="G17" s="24">
        <f t="shared" si="0"/>
        <v>0.24641007200671972</v>
      </c>
    </row>
    <row r="18" spans="2:7">
      <c r="B18" s="20" t="s">
        <v>18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19</v>
      </c>
      <c r="C19" s="18"/>
      <c r="D19" s="19"/>
      <c r="E19" s="71">
        <v>180480.26797000004</v>
      </c>
      <c r="F19" s="71">
        <v>167197.85767</v>
      </c>
      <c r="G19" s="24">
        <f t="shared" si="0"/>
        <v>-7.3594805955229936E-2</v>
      </c>
    </row>
    <row r="20" spans="2:7">
      <c r="B20" s="20" t="s">
        <v>20</v>
      </c>
      <c r="C20" s="18"/>
      <c r="D20" s="19"/>
      <c r="E20" s="13">
        <v>2396.645</v>
      </c>
      <c r="F20" s="13">
        <v>2564.0070000000001</v>
      </c>
      <c r="G20" s="24"/>
    </row>
    <row r="21" spans="2:7">
      <c r="B21" s="20" t="s">
        <v>21</v>
      </c>
      <c r="C21" s="18"/>
      <c r="D21" s="19"/>
      <c r="E21" s="13">
        <v>64930.282129999992</v>
      </c>
      <c r="F21" s="13">
        <v>75472.067899999995</v>
      </c>
      <c r="G21" s="24">
        <f t="shared" si="0"/>
        <v>0.16235545918149241</v>
      </c>
    </row>
    <row r="22" spans="2:7">
      <c r="B22" s="20" t="s">
        <v>23</v>
      </c>
      <c r="C22" s="18"/>
      <c r="D22" s="19"/>
      <c r="E22" s="13">
        <v>5242.8088500000003</v>
      </c>
      <c r="F22" s="13">
        <v>5358.3391199999987</v>
      </c>
      <c r="G22" s="24">
        <f t="shared" si="0"/>
        <v>2.2035949298437219E-2</v>
      </c>
    </row>
    <row r="25" spans="2:7">
      <c r="B25" s="59" t="s">
        <v>70</v>
      </c>
      <c r="C25" s="59"/>
      <c r="D25" s="59"/>
      <c r="E25" s="59"/>
      <c r="F25" s="59"/>
      <c r="G25" s="59"/>
    </row>
    <row r="26" spans="2:7">
      <c r="B26" s="1" t="s">
        <v>71</v>
      </c>
    </row>
    <row r="27" spans="2:7" ht="25.5">
      <c r="B27" s="97" t="s">
        <v>5</v>
      </c>
      <c r="C27" s="98"/>
      <c r="D27" s="98"/>
      <c r="E27" s="22">
        <v>2021</v>
      </c>
      <c r="F27" s="22">
        <v>2022</v>
      </c>
      <c r="G27" s="22" t="s">
        <v>72</v>
      </c>
    </row>
    <row r="28" spans="2:7">
      <c r="B28" s="14" t="s">
        <v>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8</v>
      </c>
      <c r="C29" s="18"/>
      <c r="D29" s="19"/>
      <c r="E29" s="12">
        <f t="shared" ref="E29:E43" si="1">E8/$E$7</f>
        <v>0.42534132504239458</v>
      </c>
      <c r="F29" s="12">
        <f t="shared" ref="F29:F43" si="2">F8/$F$7</f>
        <v>0.50009015423047698</v>
      </c>
      <c r="G29" s="26">
        <f t="shared" ref="G29:G43" si="3">+(F29-E29)*100</f>
        <v>7.4748829188082402</v>
      </c>
    </row>
    <row r="30" spans="2:7">
      <c r="B30" s="20" t="s">
        <v>9</v>
      </c>
      <c r="C30" s="18"/>
      <c r="D30" s="19"/>
      <c r="E30" s="12">
        <f t="shared" si="1"/>
        <v>7.9528531266310019E-3</v>
      </c>
      <c r="F30" s="12">
        <f t="shared" si="2"/>
        <v>5.8371361763788045E-3</v>
      </c>
      <c r="G30" s="26">
        <f t="shared" si="3"/>
        <v>-0.21157169502521975</v>
      </c>
    </row>
    <row r="31" spans="2:7">
      <c r="B31" s="20" t="s">
        <v>10</v>
      </c>
      <c r="C31" s="18"/>
      <c r="D31" s="19"/>
      <c r="E31" s="12">
        <f t="shared" si="1"/>
        <v>1.6176673458466528E-2</v>
      </c>
      <c r="F31" s="12">
        <f t="shared" si="2"/>
        <v>1.6556461323662775E-2</v>
      </c>
      <c r="G31" s="26">
        <f t="shared" si="3"/>
        <v>3.7978786519624746E-2</v>
      </c>
    </row>
    <row r="32" spans="2:7">
      <c r="B32" s="20" t="s">
        <v>11</v>
      </c>
      <c r="C32" s="18"/>
      <c r="D32" s="19"/>
      <c r="E32" s="12">
        <f t="shared" si="1"/>
        <v>0.19023233971855413</v>
      </c>
      <c r="F32" s="12">
        <f t="shared" si="2"/>
        <v>0.24537696804083872</v>
      </c>
      <c r="G32" s="26">
        <f t="shared" si="3"/>
        <v>5.5144628322284586</v>
      </c>
    </row>
    <row r="33" spans="2:7">
      <c r="B33" s="20" t="s">
        <v>12</v>
      </c>
      <c r="C33" s="18"/>
      <c r="D33" s="19"/>
      <c r="E33" s="12">
        <f t="shared" si="1"/>
        <v>1.5054955507181243E-2</v>
      </c>
      <c r="F33" s="12">
        <f t="shared" si="2"/>
        <v>1.0873093203563671E-2</v>
      </c>
      <c r="G33" s="26">
        <f t="shared" si="3"/>
        <v>-0.41818623036175717</v>
      </c>
    </row>
    <row r="34" spans="2:7">
      <c r="B34" s="20" t="s">
        <v>13</v>
      </c>
      <c r="C34" s="18"/>
      <c r="D34" s="19"/>
      <c r="E34" s="12">
        <f t="shared" si="1"/>
        <v>6.5445469854085697E-2</v>
      </c>
      <c r="F34" s="12">
        <f t="shared" si="2"/>
        <v>5.0019977927555949E-2</v>
      </c>
      <c r="G34" s="26">
        <f t="shared" si="3"/>
        <v>-1.5425491926529749</v>
      </c>
    </row>
    <row r="35" spans="2:7">
      <c r="B35" s="20" t="s">
        <v>14</v>
      </c>
      <c r="C35" s="18"/>
      <c r="D35" s="19"/>
      <c r="E35" s="12">
        <f t="shared" si="1"/>
        <v>4.3440190562916946E-2</v>
      </c>
      <c r="F35" s="12">
        <f t="shared" si="2"/>
        <v>3.0134476163126481E-2</v>
      </c>
      <c r="G35" s="26">
        <f t="shared" si="3"/>
        <v>-1.3305714399790465</v>
      </c>
    </row>
    <row r="36" spans="2:7">
      <c r="B36" s="14" t="s">
        <v>15</v>
      </c>
      <c r="C36" s="18"/>
      <c r="D36" s="19"/>
      <c r="E36" s="12">
        <f t="shared" si="1"/>
        <v>0.46413658372711158</v>
      </c>
      <c r="F36" s="12">
        <f t="shared" si="2"/>
        <v>0.43380994077084573</v>
      </c>
      <c r="G36" s="26">
        <f t="shared" si="3"/>
        <v>-3.0326642956265859</v>
      </c>
    </row>
    <row r="37" spans="2:7">
      <c r="B37" s="20" t="s">
        <v>16</v>
      </c>
      <c r="C37" s="18"/>
      <c r="D37" s="19"/>
      <c r="E37" s="12">
        <f t="shared" si="1"/>
        <v>0.45742520647570695</v>
      </c>
      <c r="F37" s="12">
        <f t="shared" si="2"/>
        <v>0.42843979490654283</v>
      </c>
      <c r="G37" s="26">
        <f t="shared" si="3"/>
        <v>-2.8985411569164121</v>
      </c>
    </row>
    <row r="38" spans="2:7">
      <c r="B38" s="20" t="s">
        <v>17</v>
      </c>
      <c r="C38" s="18"/>
      <c r="D38" s="19"/>
      <c r="E38" s="12">
        <f t="shared" si="1"/>
        <v>6.578889372949333E-3</v>
      </c>
      <c r="F38" s="12">
        <f t="shared" si="2"/>
        <v>5.2937605548716076E-3</v>
      </c>
      <c r="G38" s="26">
        <f t="shared" si="3"/>
        <v>-0.12851288180777254</v>
      </c>
    </row>
    <row r="39" spans="2:7">
      <c r="B39" s="20" t="s">
        <v>18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19</v>
      </c>
      <c r="C40" s="18"/>
      <c r="D40" s="19"/>
      <c r="E40" s="12">
        <f t="shared" si="1"/>
        <v>0.11052209123049397</v>
      </c>
      <c r="F40" s="12">
        <f t="shared" si="2"/>
        <v>6.6099904998677281E-2</v>
      </c>
      <c r="G40" s="26">
        <f t="shared" si="3"/>
        <v>-4.4422186231816694</v>
      </c>
    </row>
    <row r="41" spans="2:7">
      <c r="B41" s="20" t="s">
        <v>20</v>
      </c>
      <c r="C41" s="18"/>
      <c r="D41" s="19"/>
      <c r="E41" s="12">
        <f t="shared" si="1"/>
        <v>1.4676519506339426E-3</v>
      </c>
      <c r="F41" s="12">
        <f>F20/$F$7</f>
        <v>1.0136530543976769E-3</v>
      </c>
      <c r="G41" s="26">
        <f t="shared" si="3"/>
        <v>-4.5399889623626573E-2</v>
      </c>
    </row>
    <row r="42" spans="2:7">
      <c r="B42" s="20" t="s">
        <v>21</v>
      </c>
      <c r="C42" s="18"/>
      <c r="D42" s="19"/>
      <c r="E42" s="12">
        <f t="shared" si="1"/>
        <v>3.976185677199031E-2</v>
      </c>
      <c r="F42" s="12">
        <f t="shared" si="2"/>
        <v>2.9837083966051517E-2</v>
      </c>
      <c r="G42" s="26">
        <f t="shared" si="3"/>
        <v>-0.9924772805938793</v>
      </c>
    </row>
    <row r="43" spans="2:7">
      <c r="B43" s="20" t="s">
        <v>23</v>
      </c>
      <c r="C43" s="18"/>
      <c r="D43" s="19"/>
      <c r="E43" s="12">
        <f t="shared" si="1"/>
        <v>3.2105792203281662E-3</v>
      </c>
      <c r="F43" s="12">
        <f t="shared" si="2"/>
        <v>2.118362709417938E-3</v>
      </c>
      <c r="G43" s="26">
        <f t="shared" si="3"/>
        <v>-0.10922165109102282</v>
      </c>
    </row>
    <row r="46" spans="2:7">
      <c r="B46" s="59" t="s">
        <v>73</v>
      </c>
      <c r="C46" s="59"/>
      <c r="D46" s="59"/>
      <c r="E46" s="59"/>
      <c r="F46" s="59"/>
      <c r="G46" s="59"/>
    </row>
    <row r="48" spans="2:7">
      <c r="B48" s="27" t="s">
        <v>30</v>
      </c>
      <c r="C48" s="27"/>
      <c r="D48" s="27" t="s">
        <v>31</v>
      </c>
      <c r="E48" s="28" t="s">
        <v>32</v>
      </c>
    </row>
    <row r="49" spans="2:10" ht="15">
      <c r="B49" s="30" t="s">
        <v>33</v>
      </c>
      <c r="C49" s="70"/>
      <c r="D49" s="71">
        <v>3377</v>
      </c>
      <c r="E49" s="31">
        <f>D49/$D$77</f>
        <v>6.8411008966157115E-3</v>
      </c>
      <c r="I49"/>
      <c r="J49"/>
    </row>
    <row r="50" spans="2:10" ht="15">
      <c r="B50" s="29" t="s">
        <v>34</v>
      </c>
      <c r="C50" s="72"/>
      <c r="D50" s="13">
        <v>3128</v>
      </c>
      <c r="E50" s="73">
        <f t="shared" ref="E50:E77" si="4">D50/$D$77</f>
        <v>6.3366785918311944E-3</v>
      </c>
      <c r="I50"/>
      <c r="J50"/>
    </row>
    <row r="51" spans="2:10" ht="15">
      <c r="B51" s="29" t="s">
        <v>36</v>
      </c>
      <c r="C51" s="72"/>
      <c r="D51" s="13">
        <v>182</v>
      </c>
      <c r="E51" s="73">
        <f t="shared" si="4"/>
        <v>3.6869421474209637E-4</v>
      </c>
      <c r="I51"/>
      <c r="J51"/>
    </row>
    <row r="52" spans="2:10" ht="15">
      <c r="B52" s="29" t="s">
        <v>37</v>
      </c>
      <c r="C52" s="72"/>
      <c r="D52" s="13">
        <v>67</v>
      </c>
      <c r="E52" s="73">
        <f t="shared" si="4"/>
        <v>1.3572809004242008E-4</v>
      </c>
      <c r="I52"/>
      <c r="J52"/>
    </row>
    <row r="53" spans="2:10" ht="15">
      <c r="B53" s="30" t="s">
        <v>38</v>
      </c>
      <c r="C53" s="70"/>
      <c r="D53" s="71">
        <v>67058</v>
      </c>
      <c r="E53" s="31">
        <f t="shared" si="4"/>
        <v>0.13584558600096427</v>
      </c>
      <c r="I53"/>
      <c r="J53"/>
    </row>
    <row r="54" spans="2:10" ht="15">
      <c r="B54" s="29" t="s">
        <v>39</v>
      </c>
      <c r="C54" s="72"/>
      <c r="D54" s="13">
        <v>11353</v>
      </c>
      <c r="E54" s="73">
        <f t="shared" si="4"/>
        <v>2.2998820988829782E-2</v>
      </c>
      <c r="I54"/>
      <c r="J54"/>
    </row>
    <row r="55" spans="2:10" ht="15">
      <c r="B55" s="29" t="s">
        <v>40</v>
      </c>
      <c r="C55" s="72"/>
      <c r="D55" s="13">
        <v>50542</v>
      </c>
      <c r="E55" s="73">
        <f t="shared" si="4"/>
        <v>0.10238759890931338</v>
      </c>
      <c r="I55"/>
      <c r="J55"/>
    </row>
    <row r="56" spans="2:10" ht="15">
      <c r="B56" s="29" t="s">
        <v>41</v>
      </c>
      <c r="C56" s="72"/>
      <c r="D56" s="13">
        <v>5163</v>
      </c>
      <c r="E56" s="73">
        <f t="shared" si="4"/>
        <v>1.0459166102821119E-2</v>
      </c>
      <c r="I56"/>
      <c r="J56"/>
    </row>
    <row r="57" spans="2:10" ht="15">
      <c r="B57" s="30" t="s">
        <v>42</v>
      </c>
      <c r="C57" s="70"/>
      <c r="D57" s="71">
        <v>16084</v>
      </c>
      <c r="E57" s="31">
        <f t="shared" si="4"/>
        <v>3.2582844779735595E-2</v>
      </c>
      <c r="I57"/>
      <c r="J57"/>
    </row>
    <row r="58" spans="2:10" ht="15">
      <c r="B58" s="29" t="s">
        <v>42</v>
      </c>
      <c r="C58" s="72"/>
      <c r="D58" s="13">
        <v>16084</v>
      </c>
      <c r="E58" s="73">
        <f t="shared" si="4"/>
        <v>3.2582844779735595E-2</v>
      </c>
      <c r="I58"/>
      <c r="J58"/>
    </row>
    <row r="59" spans="2:10" ht="15">
      <c r="B59" s="30" t="s">
        <v>43</v>
      </c>
      <c r="C59" s="70"/>
      <c r="D59" s="71">
        <v>10925</v>
      </c>
      <c r="E59" s="31">
        <f t="shared" si="4"/>
        <v>2.2131781846469245E-2</v>
      </c>
      <c r="I59"/>
      <c r="J59"/>
    </row>
    <row r="60" spans="2:10" ht="15">
      <c r="B60" s="29" t="s">
        <v>44</v>
      </c>
      <c r="C60" s="72"/>
      <c r="D60" s="13">
        <v>10508</v>
      </c>
      <c r="E60" s="73">
        <f t="shared" si="4"/>
        <v>2.1287026420384332E-2</v>
      </c>
      <c r="I60"/>
      <c r="J60"/>
    </row>
    <row r="61" spans="2:10" ht="15">
      <c r="B61" s="29" t="s">
        <v>45</v>
      </c>
      <c r="C61" s="72"/>
      <c r="D61" s="13">
        <v>417</v>
      </c>
      <c r="E61" s="73">
        <f t="shared" si="4"/>
        <v>8.4475542608491311E-4</v>
      </c>
      <c r="I61"/>
      <c r="J61"/>
    </row>
    <row r="62" spans="2:10" ht="15">
      <c r="B62" s="30" t="s">
        <v>46</v>
      </c>
      <c r="C62" s="70"/>
      <c r="D62" s="71">
        <v>602</v>
      </c>
      <c r="E62" s="31">
        <f t="shared" si="4"/>
        <v>1.2195270179930879E-3</v>
      </c>
      <c r="I62"/>
      <c r="J62"/>
    </row>
    <row r="63" spans="2:10" ht="15">
      <c r="B63" s="29" t="s">
        <v>47</v>
      </c>
      <c r="C63" s="72"/>
      <c r="D63" s="13">
        <v>148</v>
      </c>
      <c r="E63" s="73">
        <f t="shared" si="4"/>
        <v>2.9981727352653992E-4</v>
      </c>
      <c r="I63"/>
      <c r="J63"/>
    </row>
    <row r="64" spans="2:10" ht="15">
      <c r="B64" s="29" t="s">
        <v>48</v>
      </c>
      <c r="C64" s="72"/>
      <c r="D64" s="13">
        <v>454</v>
      </c>
      <c r="E64" s="73">
        <f t="shared" si="4"/>
        <v>9.1970974446654809E-4</v>
      </c>
      <c r="I64"/>
      <c r="J64"/>
    </row>
    <row r="65" spans="2:10" ht="15">
      <c r="B65" s="30" t="s">
        <v>49</v>
      </c>
      <c r="C65" s="70"/>
      <c r="D65" s="71">
        <v>1989</v>
      </c>
      <c r="E65" s="31">
        <f t="shared" si="4"/>
        <v>4.0293010611100535E-3</v>
      </c>
      <c r="I65"/>
      <c r="J65"/>
    </row>
    <row r="66" spans="2:10" ht="15">
      <c r="B66" s="29" t="s">
        <v>49</v>
      </c>
      <c r="C66" s="72"/>
      <c r="D66" s="13">
        <v>1989</v>
      </c>
      <c r="E66" s="73">
        <f t="shared" si="4"/>
        <v>4.0293010611100535E-3</v>
      </c>
      <c r="I66"/>
      <c r="J66"/>
    </row>
    <row r="67" spans="2:10" ht="15">
      <c r="B67" s="30" t="s">
        <v>50</v>
      </c>
      <c r="C67" s="70"/>
      <c r="D67" s="71">
        <v>393599</v>
      </c>
      <c r="E67" s="31">
        <f t="shared" si="4"/>
        <v>0.79734985839711203</v>
      </c>
      <c r="I67"/>
      <c r="J67"/>
    </row>
    <row r="68" spans="2:10" ht="15">
      <c r="B68" s="29" t="s">
        <v>51</v>
      </c>
      <c r="C68" s="72"/>
      <c r="D68" s="13">
        <v>3065</v>
      </c>
      <c r="E68" s="73">
        <f t="shared" si="4"/>
        <v>6.2090536713435458E-3</v>
      </c>
      <c r="I68"/>
      <c r="J68"/>
    </row>
    <row r="69" spans="2:10" ht="15">
      <c r="B69" s="29" t="s">
        <v>52</v>
      </c>
      <c r="C69" s="72"/>
      <c r="D69" s="13">
        <v>9932</v>
      </c>
      <c r="E69" s="73">
        <f t="shared" si="4"/>
        <v>2.012017000449726E-2</v>
      </c>
      <c r="I69"/>
      <c r="J69"/>
    </row>
    <row r="70" spans="2:10" ht="15">
      <c r="B70" s="29" t="s">
        <v>53</v>
      </c>
      <c r="C70" s="72"/>
      <c r="D70" s="13">
        <v>374</v>
      </c>
      <c r="E70" s="73">
        <f t="shared" si="4"/>
        <v>7.5764635337112116E-4</v>
      </c>
      <c r="I70"/>
      <c r="J70"/>
    </row>
    <row r="71" spans="2:10" ht="15">
      <c r="B71" s="29" t="s">
        <v>54</v>
      </c>
      <c r="C71" s="72"/>
      <c r="D71" s="13">
        <v>519</v>
      </c>
      <c r="E71" s="73">
        <f t="shared" si="4"/>
        <v>1.0513862497315825E-3</v>
      </c>
      <c r="I71"/>
      <c r="J71"/>
    </row>
    <row r="72" spans="2:10" ht="15">
      <c r="B72" s="29" t="s">
        <v>55</v>
      </c>
      <c r="C72" s="72"/>
      <c r="D72" s="13">
        <v>344068</v>
      </c>
      <c r="E72" s="73">
        <f t="shared" si="4"/>
        <v>0.69701033559276715</v>
      </c>
      <c r="I72"/>
      <c r="J72"/>
    </row>
    <row r="73" spans="2:10" ht="15">
      <c r="B73" s="29" t="s">
        <v>56</v>
      </c>
      <c r="C73" s="72"/>
      <c r="D73" s="13">
        <v>9694</v>
      </c>
      <c r="E73" s="73">
        <f t="shared" si="4"/>
        <v>1.9638031415988366E-2</v>
      </c>
      <c r="I73"/>
      <c r="J73"/>
    </row>
    <row r="74" spans="2:10" ht="15">
      <c r="B74" s="29" t="s">
        <v>57</v>
      </c>
      <c r="C74" s="72"/>
      <c r="D74" s="13">
        <v>1023</v>
      </c>
      <c r="E74" s="73">
        <f t="shared" si="4"/>
        <v>2.0723856136327726E-3</v>
      </c>
      <c r="I74"/>
      <c r="J74"/>
    </row>
    <row r="75" spans="2:10" ht="15">
      <c r="B75" s="29" t="s">
        <v>58</v>
      </c>
      <c r="C75" s="72"/>
      <c r="D75" s="13">
        <v>9053</v>
      </c>
      <c r="E75" s="73">
        <f t="shared" si="4"/>
        <v>1.8339498494836255E-2</v>
      </c>
      <c r="I75"/>
      <c r="J75"/>
    </row>
    <row r="76" spans="2:10" ht="15">
      <c r="B76" s="29" t="s">
        <v>59</v>
      </c>
      <c r="C76" s="72"/>
      <c r="D76" s="13">
        <v>15871</v>
      </c>
      <c r="E76" s="73">
        <f t="shared" si="4"/>
        <v>3.2151351000944017E-2</v>
      </c>
      <c r="I76"/>
      <c r="J76"/>
    </row>
    <row r="77" spans="2:10">
      <c r="B77" s="30" t="s">
        <v>60</v>
      </c>
      <c r="C77" s="70"/>
      <c r="D77" s="71">
        <v>493634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workbookViewId="0">
      <selection activeCell="F13" sqref="F13"/>
    </sheetView>
  </sheetViews>
  <sheetFormatPr baseColWidth="10" defaultColWidth="8.85546875" defaultRowHeight="12.75"/>
  <cols>
    <col min="1" max="2" width="10.7109375" style="1" customWidth="1"/>
    <col min="3" max="3" width="27" style="1" customWidth="1"/>
    <col min="4" max="4" width="13.28515625" style="1" customWidth="1"/>
    <col min="5" max="8" width="10.7109375" style="1" customWidth="1"/>
    <col min="9" max="9" width="12.28515625" style="1" customWidth="1"/>
    <col min="10" max="26" width="10.7109375" style="1" customWidth="1"/>
    <col min="27" max="16384" width="8.85546875" style="1"/>
  </cols>
  <sheetData>
    <row r="1" spans="2:12" ht="14.45" customHeight="1">
      <c r="B1" s="96" t="s">
        <v>98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4" spans="2:12">
      <c r="B4" s="59" t="s">
        <v>68</v>
      </c>
      <c r="C4" s="59"/>
      <c r="D4" s="59"/>
      <c r="E4" s="59"/>
      <c r="F4" s="59"/>
      <c r="G4" s="59"/>
    </row>
    <row r="5" spans="2:12">
      <c r="B5" s="1" t="s">
        <v>69</v>
      </c>
    </row>
    <row r="6" spans="2:12" ht="14.45" customHeight="1">
      <c r="B6" s="97" t="s">
        <v>5</v>
      </c>
      <c r="C6" s="98"/>
      <c r="D6" s="98"/>
      <c r="E6" s="22">
        <v>2021</v>
      </c>
      <c r="F6" s="22">
        <v>2022</v>
      </c>
      <c r="G6" s="22" t="s">
        <v>6</v>
      </c>
    </row>
    <row r="7" spans="2:12" s="2" customFormat="1">
      <c r="B7" s="14" t="s">
        <v>7</v>
      </c>
      <c r="C7" s="15"/>
      <c r="D7" s="16"/>
      <c r="E7" s="74">
        <v>80305.966220000002</v>
      </c>
      <c r="F7" s="74">
        <v>87180.86692</v>
      </c>
      <c r="G7" s="24">
        <f>+F7/E7-1</f>
        <v>8.5608841081197484E-2</v>
      </c>
    </row>
    <row r="8" spans="2:12">
      <c r="B8" s="17" t="s">
        <v>8</v>
      </c>
      <c r="C8" s="18"/>
      <c r="D8" s="19"/>
      <c r="E8" s="71">
        <v>36800.062700000002</v>
      </c>
      <c r="F8" s="71">
        <v>42970.252560000001</v>
      </c>
      <c r="G8" s="24">
        <f t="shared" ref="G8:G22" si="0">+F8/E8-1</f>
        <v>0.16766791704406514</v>
      </c>
    </row>
    <row r="9" spans="2:12">
      <c r="B9" s="20" t="s">
        <v>9</v>
      </c>
      <c r="C9" s="18"/>
      <c r="D9" s="19"/>
      <c r="E9" s="13">
        <v>1607.1618200000003</v>
      </c>
      <c r="F9" s="13">
        <v>1748.0534100000002</v>
      </c>
      <c r="G9" s="24">
        <f t="shared" si="0"/>
        <v>8.7664843854988961E-2</v>
      </c>
    </row>
    <row r="10" spans="2:12" ht="15">
      <c r="B10" s="20" t="s">
        <v>10</v>
      </c>
      <c r="C10" s="18"/>
      <c r="D10" s="19"/>
      <c r="E10" s="13">
        <v>1130.2323800000001</v>
      </c>
      <c r="F10" s="13">
        <v>1226.0098500000001</v>
      </c>
      <c r="G10" s="24">
        <f t="shared" si="0"/>
        <v>8.4741396278170678E-2</v>
      </c>
      <c r="H10"/>
    </row>
    <row r="11" spans="2:12">
      <c r="B11" s="20" t="s">
        <v>11</v>
      </c>
      <c r="C11" s="18"/>
      <c r="D11" s="19"/>
      <c r="E11" s="13">
        <v>9697.0473999999995</v>
      </c>
      <c r="F11" s="13">
        <v>12533.55984</v>
      </c>
      <c r="G11" s="24">
        <f t="shared" si="0"/>
        <v>0.2925130014317554</v>
      </c>
    </row>
    <row r="12" spans="2:12">
      <c r="B12" s="20" t="s">
        <v>12</v>
      </c>
      <c r="C12" s="18"/>
      <c r="D12" s="19"/>
      <c r="E12" s="13">
        <v>3455.4341300000001</v>
      </c>
      <c r="F12" s="13">
        <v>3094.892789999999</v>
      </c>
      <c r="G12" s="24">
        <f t="shared" si="0"/>
        <v>-0.10434038862723194</v>
      </c>
    </row>
    <row r="13" spans="2:12">
      <c r="B13" s="20" t="s">
        <v>13</v>
      </c>
      <c r="C13" s="18"/>
      <c r="D13" s="19"/>
      <c r="E13" s="13">
        <v>8156.9396799999995</v>
      </c>
      <c r="F13" s="13">
        <v>8784.1198700000004</v>
      </c>
      <c r="G13" s="24">
        <f t="shared" si="0"/>
        <v>7.6889153849915459E-2</v>
      </c>
    </row>
    <row r="14" spans="2:12">
      <c r="B14" s="20" t="s">
        <v>14</v>
      </c>
      <c r="C14" s="18"/>
      <c r="D14" s="19"/>
      <c r="E14" s="13">
        <v>6875.9101400000009</v>
      </c>
      <c r="F14" s="13">
        <v>8198.6595400000006</v>
      </c>
      <c r="G14" s="24">
        <f t="shared" si="0"/>
        <v>0.19237444542868909</v>
      </c>
    </row>
    <row r="15" spans="2:12">
      <c r="B15" s="14" t="s">
        <v>15</v>
      </c>
      <c r="C15" s="18"/>
      <c r="D15" s="19"/>
      <c r="E15" s="71">
        <v>30084.764570000003</v>
      </c>
      <c r="F15" s="71">
        <v>29867.282690000004</v>
      </c>
      <c r="G15" s="24">
        <f t="shared" si="0"/>
        <v>-7.2289706470519688E-3</v>
      </c>
    </row>
    <row r="16" spans="2:12">
      <c r="B16" s="20" t="s">
        <v>16</v>
      </c>
      <c r="C16" s="18"/>
      <c r="D16" s="19"/>
      <c r="E16" s="13">
        <v>30052.633470000004</v>
      </c>
      <c r="F16" s="13">
        <v>29828.419590000001</v>
      </c>
      <c r="G16" s="24">
        <f t="shared" si="0"/>
        <v>-7.4607065708176545E-3</v>
      </c>
    </row>
    <row r="17" spans="2:7">
      <c r="B17" s="20" t="s">
        <v>17</v>
      </c>
      <c r="C17" s="18"/>
      <c r="D17" s="19"/>
      <c r="E17" s="13">
        <v>24.600010000000001</v>
      </c>
      <c r="F17" s="13">
        <v>35.167029999999997</v>
      </c>
      <c r="G17" s="24">
        <f t="shared" si="0"/>
        <v>0.42955348392134773</v>
      </c>
    </row>
    <row r="18" spans="2:7">
      <c r="B18" s="20" t="s">
        <v>18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19</v>
      </c>
      <c r="C19" s="18"/>
      <c r="D19" s="19"/>
      <c r="E19" s="71">
        <v>13421.13895</v>
      </c>
      <c r="F19" s="71">
        <v>14343.33167</v>
      </c>
      <c r="G19" s="24">
        <f t="shared" si="0"/>
        <v>6.8711956819432096E-2</v>
      </c>
    </row>
    <row r="20" spans="2:7">
      <c r="B20" s="20" t="s">
        <v>20</v>
      </c>
      <c r="C20" s="18"/>
      <c r="D20" s="19"/>
      <c r="E20" s="13">
        <v>8.0000000000000002E-3</v>
      </c>
      <c r="F20" s="13">
        <v>4.0000000000000001E-3</v>
      </c>
      <c r="G20" s="24"/>
    </row>
    <row r="21" spans="2:7">
      <c r="B21" s="20" t="s">
        <v>21</v>
      </c>
      <c r="C21" s="18"/>
      <c r="D21" s="19"/>
      <c r="E21" s="13">
        <v>7150.5187799999994</v>
      </c>
      <c r="F21" s="13">
        <v>8066.26818</v>
      </c>
      <c r="G21" s="24">
        <f t="shared" si="0"/>
        <v>0.1280675470095054</v>
      </c>
    </row>
    <row r="22" spans="2:7">
      <c r="B22" s="20" t="s">
        <v>23</v>
      </c>
      <c r="C22" s="18"/>
      <c r="D22" s="19"/>
      <c r="E22" s="13">
        <v>1103.5772099999999</v>
      </c>
      <c r="F22" s="13">
        <v>1139.4749499999998</v>
      </c>
      <c r="G22" s="24">
        <f t="shared" si="0"/>
        <v>3.2528526028550164E-2</v>
      </c>
    </row>
    <row r="25" spans="2:7">
      <c r="B25" s="59" t="s">
        <v>70</v>
      </c>
      <c r="C25" s="59"/>
      <c r="D25" s="59"/>
      <c r="E25" s="59"/>
      <c r="F25" s="59"/>
      <c r="G25" s="59"/>
    </row>
    <row r="26" spans="2:7">
      <c r="B26" s="1" t="s">
        <v>71</v>
      </c>
    </row>
    <row r="27" spans="2:7" ht="25.5">
      <c r="B27" s="97" t="s">
        <v>5</v>
      </c>
      <c r="C27" s="98"/>
      <c r="D27" s="98"/>
      <c r="E27" s="22">
        <v>2021</v>
      </c>
      <c r="F27" s="22">
        <v>2022</v>
      </c>
      <c r="G27" s="22" t="s">
        <v>72</v>
      </c>
    </row>
    <row r="28" spans="2:7">
      <c r="B28" s="14" t="s">
        <v>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8</v>
      </c>
      <c r="C29" s="18"/>
      <c r="D29" s="19"/>
      <c r="E29" s="12">
        <f t="shared" ref="E29:E43" si="1">E8/$E$7</f>
        <v>0.45824817796457867</v>
      </c>
      <c r="F29" s="12">
        <f t="shared" ref="F29:F43" si="2">F8/$F$7</f>
        <v>0.49288627284964831</v>
      </c>
      <c r="G29" s="26">
        <f t="shared" ref="G29:G43" si="3">+(F29-E29)*100</f>
        <v>3.4638094885069637</v>
      </c>
    </row>
    <row r="30" spans="2:7">
      <c r="B30" s="20" t="s">
        <v>9</v>
      </c>
      <c r="C30" s="18"/>
      <c r="D30" s="19"/>
      <c r="E30" s="12">
        <f t="shared" si="1"/>
        <v>2.0012981546067753E-2</v>
      </c>
      <c r="F30" s="12">
        <f t="shared" si="2"/>
        <v>2.0050883545400747E-2</v>
      </c>
      <c r="G30" s="26">
        <f t="shared" si="3"/>
        <v>3.7901999332994735E-3</v>
      </c>
    </row>
    <row r="31" spans="2:7">
      <c r="B31" s="20" t="s">
        <v>10</v>
      </c>
      <c r="C31" s="18"/>
      <c r="D31" s="19"/>
      <c r="E31" s="12">
        <f t="shared" si="1"/>
        <v>1.4074077346927165E-2</v>
      </c>
      <c r="F31" s="12">
        <f t="shared" si="2"/>
        <v>1.406283159727038E-2</v>
      </c>
      <c r="G31" s="26">
        <f t="shared" si="3"/>
        <v>-1.1245749656784571E-3</v>
      </c>
    </row>
    <row r="32" spans="2:7">
      <c r="B32" s="20" t="s">
        <v>11</v>
      </c>
      <c r="C32" s="18"/>
      <c r="D32" s="19"/>
      <c r="E32" s="12">
        <f t="shared" si="1"/>
        <v>0.12075126987993295</v>
      </c>
      <c r="F32" s="12">
        <f t="shared" si="2"/>
        <v>0.14376502875913361</v>
      </c>
      <c r="G32" s="26">
        <f t="shared" si="3"/>
        <v>2.3013758879200652</v>
      </c>
    </row>
    <row r="33" spans="2:7">
      <c r="B33" s="20" t="s">
        <v>12</v>
      </c>
      <c r="C33" s="18"/>
      <c r="D33" s="19"/>
      <c r="E33" s="12">
        <f t="shared" si="1"/>
        <v>4.3028361311708278E-2</v>
      </c>
      <c r="F33" s="12">
        <f t="shared" si="2"/>
        <v>3.5499678993098027E-2</v>
      </c>
      <c r="G33" s="26">
        <f t="shared" si="3"/>
        <v>-0.75286823186102514</v>
      </c>
    </row>
    <row r="34" spans="2:7">
      <c r="B34" s="20" t="s">
        <v>13</v>
      </c>
      <c r="C34" s="18"/>
      <c r="D34" s="19"/>
      <c r="E34" s="12">
        <f t="shared" si="1"/>
        <v>0.10157327112725198</v>
      </c>
      <c r="F34" s="12">
        <f t="shared" si="2"/>
        <v>0.10075742740733004</v>
      </c>
      <c r="G34" s="26">
        <f t="shared" si="3"/>
        <v>-8.1584371992193816E-2</v>
      </c>
    </row>
    <row r="35" spans="2:7">
      <c r="B35" s="20" t="s">
        <v>14</v>
      </c>
      <c r="C35" s="18"/>
      <c r="D35" s="19"/>
      <c r="E35" s="12">
        <f t="shared" si="1"/>
        <v>8.562141100654079E-2</v>
      </c>
      <c r="F35" s="12">
        <f t="shared" si="2"/>
        <v>9.4041959315721846E-2</v>
      </c>
      <c r="G35" s="26">
        <f t="shared" si="3"/>
        <v>0.84205483091810551</v>
      </c>
    </row>
    <row r="36" spans="2:7">
      <c r="B36" s="14" t="s">
        <v>15</v>
      </c>
      <c r="C36" s="18"/>
      <c r="D36" s="19"/>
      <c r="E36" s="12">
        <f t="shared" si="1"/>
        <v>0.37462676792384408</v>
      </c>
      <c r="F36" s="12">
        <f t="shared" si="2"/>
        <v>0.34258987946755787</v>
      </c>
      <c r="G36" s="26">
        <f t="shared" si="3"/>
        <v>-3.2036888456286219</v>
      </c>
    </row>
    <row r="37" spans="2:7">
      <c r="B37" s="20" t="s">
        <v>16</v>
      </c>
      <c r="C37" s="18"/>
      <c r="D37" s="19"/>
      <c r="E37" s="12">
        <f t="shared" si="1"/>
        <v>0.37422665941992578</v>
      </c>
      <c r="F37" s="12">
        <f t="shared" si="2"/>
        <v>0.34214410390494887</v>
      </c>
      <c r="G37" s="26">
        <f t="shared" si="3"/>
        <v>-3.2082555514976905</v>
      </c>
    </row>
    <row r="38" spans="2:7">
      <c r="B38" s="20" t="s">
        <v>17</v>
      </c>
      <c r="C38" s="18"/>
      <c r="D38" s="19"/>
      <c r="E38" s="12">
        <f t="shared" si="1"/>
        <v>3.0632854765245862E-4</v>
      </c>
      <c r="F38" s="12">
        <f t="shared" si="2"/>
        <v>4.0338013651860572E-4</v>
      </c>
      <c r="G38" s="26">
        <f t="shared" si="3"/>
        <v>9.7051588866147107E-3</v>
      </c>
    </row>
    <row r="39" spans="2:7">
      <c r="B39" s="20" t="s">
        <v>18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19</v>
      </c>
      <c r="C40" s="18"/>
      <c r="D40" s="19"/>
      <c r="E40" s="12">
        <f t="shared" si="1"/>
        <v>0.16712505411157733</v>
      </c>
      <c r="F40" s="12">
        <f t="shared" si="2"/>
        <v>0.16452384768279382</v>
      </c>
      <c r="G40" s="26">
        <f t="shared" si="3"/>
        <v>-0.26012064287835035</v>
      </c>
    </row>
    <row r="41" spans="2:7">
      <c r="B41" s="20" t="s">
        <v>20</v>
      </c>
      <c r="C41" s="18"/>
      <c r="D41" s="19"/>
      <c r="E41" s="12">
        <f t="shared" si="1"/>
        <v>9.9618999391450198E-8</v>
      </c>
      <c r="F41" s="12">
        <f>F20/$F$7</f>
        <v>4.5881626798578752E-8</v>
      </c>
      <c r="G41" s="26">
        <f t="shared" si="3"/>
        <v>-5.3737372592871447E-6</v>
      </c>
    </row>
    <row r="42" spans="2:7">
      <c r="B42" s="20" t="s">
        <v>21</v>
      </c>
      <c r="C42" s="18"/>
      <c r="D42" s="19"/>
      <c r="E42" s="12">
        <f t="shared" si="1"/>
        <v>8.904094074917164E-2</v>
      </c>
      <c r="F42" s="12">
        <f t="shared" si="2"/>
        <v>9.2523376573002775E-2</v>
      </c>
      <c r="G42" s="26">
        <f t="shared" si="3"/>
        <v>0.34824358238311343</v>
      </c>
    </row>
    <row r="43" spans="2:7">
      <c r="B43" s="20" t="s">
        <v>23</v>
      </c>
      <c r="C43" s="18"/>
      <c r="D43" s="19"/>
      <c r="E43" s="12">
        <f t="shared" si="1"/>
        <v>1.3742157176426037E-2</v>
      </c>
      <c r="F43" s="12">
        <f t="shared" si="2"/>
        <v>1.3070241100557295E-2</v>
      </c>
      <c r="G43" s="26">
        <f t="shared" si="3"/>
        <v>-6.7191607586874175E-2</v>
      </c>
    </row>
    <row r="46" spans="2:7">
      <c r="B46" s="59" t="s">
        <v>73</v>
      </c>
      <c r="C46" s="59"/>
      <c r="D46" s="59"/>
      <c r="E46" s="59"/>
      <c r="F46" s="59"/>
      <c r="G46" s="59"/>
    </row>
    <row r="48" spans="2:7">
      <c r="B48" s="27" t="s">
        <v>30</v>
      </c>
      <c r="C48" s="27"/>
      <c r="D48" s="27" t="s">
        <v>31</v>
      </c>
      <c r="E48" s="28" t="s">
        <v>32</v>
      </c>
    </row>
    <row r="49" spans="2:10" ht="15">
      <c r="B49" s="30" t="s">
        <v>33</v>
      </c>
      <c r="C49" s="70"/>
      <c r="D49" s="71">
        <v>542</v>
      </c>
      <c r="E49" s="31">
        <f>D49/$D$77</f>
        <v>6.2516580735204217E-3</v>
      </c>
      <c r="J49"/>
    </row>
    <row r="50" spans="2:10" ht="15">
      <c r="B50" s="29" t="s">
        <v>34</v>
      </c>
      <c r="C50" s="72"/>
      <c r="D50" s="13">
        <v>498</v>
      </c>
      <c r="E50" s="73">
        <f t="shared" ref="E50:E77" si="4">D50/$D$77</f>
        <v>5.7441433959652581E-3</v>
      </c>
      <c r="J50"/>
    </row>
    <row r="51" spans="2:10" ht="15">
      <c r="B51" s="29" t="s">
        <v>36</v>
      </c>
      <c r="C51" s="72"/>
      <c r="D51" s="13">
        <v>32</v>
      </c>
      <c r="E51" s="73">
        <f t="shared" si="4"/>
        <v>3.6910158367648246E-4</v>
      </c>
      <c r="J51"/>
    </row>
    <row r="52" spans="2:10" ht="15">
      <c r="B52" s="29" t="s">
        <v>37</v>
      </c>
      <c r="C52" s="72"/>
      <c r="D52" s="13">
        <v>12</v>
      </c>
      <c r="E52" s="73">
        <f t="shared" si="4"/>
        <v>1.3841309387868092E-4</v>
      </c>
      <c r="J52"/>
    </row>
    <row r="53" spans="2:10" ht="15">
      <c r="B53" s="30" t="s">
        <v>38</v>
      </c>
      <c r="C53" s="70"/>
      <c r="D53" s="71">
        <v>12008</v>
      </c>
      <c r="E53" s="31">
        <f t="shared" si="4"/>
        <v>0.13850536927460005</v>
      </c>
      <c r="J53"/>
    </row>
    <row r="54" spans="2:10" ht="15">
      <c r="B54" s="29" t="s">
        <v>39</v>
      </c>
      <c r="C54" s="72"/>
      <c r="D54" s="13">
        <v>1634</v>
      </c>
      <c r="E54" s="73">
        <f t="shared" si="4"/>
        <v>1.8847249616480384E-2</v>
      </c>
      <c r="J54"/>
    </row>
    <row r="55" spans="2:10" ht="15">
      <c r="B55" s="29" t="s">
        <v>40</v>
      </c>
      <c r="C55" s="72"/>
      <c r="D55" s="13">
        <v>9667</v>
      </c>
      <c r="E55" s="73">
        <f t="shared" si="4"/>
        <v>0.11150328154376737</v>
      </c>
      <c r="J55"/>
    </row>
    <row r="56" spans="2:10" ht="15">
      <c r="B56" s="29" t="s">
        <v>41</v>
      </c>
      <c r="C56" s="72"/>
      <c r="D56" s="13">
        <v>707</v>
      </c>
      <c r="E56" s="73">
        <f t="shared" si="4"/>
        <v>8.1548381143522839E-3</v>
      </c>
      <c r="J56"/>
    </row>
    <row r="57" spans="2:10" ht="15">
      <c r="B57" s="30" t="s">
        <v>42</v>
      </c>
      <c r="C57" s="70"/>
      <c r="D57" s="71">
        <v>2279</v>
      </c>
      <c r="E57" s="31">
        <f t="shared" si="4"/>
        <v>2.6286953412459485E-2</v>
      </c>
      <c r="J57"/>
    </row>
    <row r="58" spans="2:10" ht="15">
      <c r="B58" s="29" t="s">
        <v>42</v>
      </c>
      <c r="C58" s="72"/>
      <c r="D58" s="13">
        <v>2279</v>
      </c>
      <c r="E58" s="73">
        <f t="shared" si="4"/>
        <v>2.6286953412459485E-2</v>
      </c>
      <c r="J58"/>
    </row>
    <row r="59" spans="2:10" ht="15">
      <c r="B59" s="30" t="s">
        <v>43</v>
      </c>
      <c r="C59" s="70"/>
      <c r="D59" s="71">
        <v>1069</v>
      </c>
      <c r="E59" s="31">
        <f t="shared" si="4"/>
        <v>1.2330299779692492E-2</v>
      </c>
      <c r="J59"/>
    </row>
    <row r="60" spans="2:10" ht="15">
      <c r="B60" s="29" t="s">
        <v>44</v>
      </c>
      <c r="C60" s="72"/>
      <c r="D60" s="13">
        <v>1028</v>
      </c>
      <c r="E60" s="73">
        <f t="shared" si="4"/>
        <v>1.1857388375606999E-2</v>
      </c>
      <c r="J60"/>
    </row>
    <row r="61" spans="2:10" ht="15">
      <c r="B61" s="29" t="s">
        <v>45</v>
      </c>
      <c r="C61" s="72"/>
      <c r="D61" s="13">
        <v>41</v>
      </c>
      <c r="E61" s="73">
        <f t="shared" si="4"/>
        <v>4.7291140408549316E-4</v>
      </c>
      <c r="J61"/>
    </row>
    <row r="62" spans="2:10" ht="15">
      <c r="B62" s="30" t="s">
        <v>46</v>
      </c>
      <c r="C62" s="70"/>
      <c r="D62" s="71">
        <v>36</v>
      </c>
      <c r="E62" s="31">
        <f t="shared" si="4"/>
        <v>4.1523928163604275E-4</v>
      </c>
      <c r="J62"/>
    </row>
    <row r="63" spans="2:10" ht="15">
      <c r="B63" s="29" t="s">
        <v>47</v>
      </c>
      <c r="C63" s="72"/>
      <c r="D63" s="13">
        <v>1</v>
      </c>
      <c r="E63" s="73">
        <f t="shared" si="4"/>
        <v>1.1534424489890077E-5</v>
      </c>
      <c r="J63"/>
    </row>
    <row r="64" spans="2:10" ht="15">
      <c r="B64" s="29" t="s">
        <v>48</v>
      </c>
      <c r="C64" s="72"/>
      <c r="D64" s="13">
        <v>35</v>
      </c>
      <c r="E64" s="73">
        <f t="shared" si="4"/>
        <v>4.0370485714615268E-4</v>
      </c>
      <c r="J64"/>
    </row>
    <row r="65" spans="2:10" ht="15">
      <c r="B65" s="30" t="s">
        <v>49</v>
      </c>
      <c r="C65" s="70"/>
      <c r="D65" s="71">
        <v>215</v>
      </c>
      <c r="E65" s="31">
        <f t="shared" si="4"/>
        <v>2.4799012653263664E-3</v>
      </c>
      <c r="J65"/>
    </row>
    <row r="66" spans="2:10" ht="15">
      <c r="B66" s="29" t="s">
        <v>49</v>
      </c>
      <c r="C66" s="72"/>
      <c r="D66" s="13">
        <v>215</v>
      </c>
      <c r="E66" s="73">
        <f t="shared" si="4"/>
        <v>2.4799012653263664E-3</v>
      </c>
      <c r="J66"/>
    </row>
    <row r="67" spans="2:10" ht="15">
      <c r="B67" s="30" t="s">
        <v>50</v>
      </c>
      <c r="C67" s="70"/>
      <c r="D67" s="71">
        <v>70548</v>
      </c>
      <c r="E67" s="31">
        <f t="shared" si="4"/>
        <v>0.81373057891276512</v>
      </c>
      <c r="J67"/>
    </row>
    <row r="68" spans="2:10" ht="15">
      <c r="B68" s="29" t="s">
        <v>51</v>
      </c>
      <c r="C68" s="72"/>
      <c r="D68" s="13">
        <v>2783</v>
      </c>
      <c r="E68" s="73">
        <f t="shared" si="4"/>
        <v>3.2100303355364082E-2</v>
      </c>
      <c r="J68"/>
    </row>
    <row r="69" spans="2:10" ht="15">
      <c r="B69" s="29" t="s">
        <v>52</v>
      </c>
      <c r="C69" s="72"/>
      <c r="D69" s="13">
        <v>1167</v>
      </c>
      <c r="E69" s="73">
        <f t="shared" si="4"/>
        <v>1.3460673379701719E-2</v>
      </c>
      <c r="J69"/>
    </row>
    <row r="70" spans="2:10" ht="15">
      <c r="B70" s="29" t="s">
        <v>53</v>
      </c>
      <c r="C70" s="72"/>
      <c r="D70" s="13">
        <v>60</v>
      </c>
      <c r="E70" s="73">
        <f t="shared" si="4"/>
        <v>6.9206546939340463E-4</v>
      </c>
      <c r="J70"/>
    </row>
    <row r="71" spans="2:10" ht="15">
      <c r="B71" s="29" t="s">
        <v>54</v>
      </c>
      <c r="C71" s="72"/>
      <c r="D71" s="13">
        <v>156</v>
      </c>
      <c r="E71" s="73">
        <f t="shared" si="4"/>
        <v>1.7993702204228521E-3</v>
      </c>
      <c r="J71"/>
    </row>
    <row r="72" spans="2:10" ht="15">
      <c r="B72" s="29" t="s">
        <v>55</v>
      </c>
      <c r="C72" s="72"/>
      <c r="D72" s="13">
        <v>61029</v>
      </c>
      <c r="E72" s="73">
        <f t="shared" si="4"/>
        <v>0.70393439219350151</v>
      </c>
      <c r="J72"/>
    </row>
    <row r="73" spans="2:10" ht="15">
      <c r="B73" s="29" t="s">
        <v>56</v>
      </c>
      <c r="C73" s="72"/>
      <c r="D73" s="13">
        <v>1344</v>
      </c>
      <c r="E73" s="73">
        <f t="shared" si="4"/>
        <v>1.5502266514412263E-2</v>
      </c>
      <c r="J73"/>
    </row>
    <row r="74" spans="2:10" ht="15">
      <c r="B74" s="29" t="s">
        <v>57</v>
      </c>
      <c r="C74" s="72"/>
      <c r="D74" s="13">
        <v>114</v>
      </c>
      <c r="E74" s="73">
        <f t="shared" si="4"/>
        <v>1.3149243918474688E-3</v>
      </c>
      <c r="J74"/>
    </row>
    <row r="75" spans="2:10" ht="15">
      <c r="B75" s="29" t="s">
        <v>58</v>
      </c>
      <c r="C75" s="72"/>
      <c r="D75" s="13">
        <v>1101</v>
      </c>
      <c r="E75" s="73">
        <f t="shared" si="4"/>
        <v>1.2699401363368975E-2</v>
      </c>
      <c r="J75"/>
    </row>
    <row r="76" spans="2:10" ht="15">
      <c r="B76" s="29" t="s">
        <v>59</v>
      </c>
      <c r="C76" s="72"/>
      <c r="D76" s="13">
        <v>2794</v>
      </c>
      <c r="E76" s="73">
        <f t="shared" si="4"/>
        <v>3.2227182024752873E-2</v>
      </c>
      <c r="J76"/>
    </row>
    <row r="77" spans="2:10" ht="15">
      <c r="B77" s="30" t="s">
        <v>60</v>
      </c>
      <c r="C77" s="70"/>
      <c r="D77" s="71">
        <v>86697</v>
      </c>
      <c r="E77" s="31">
        <f t="shared" si="4"/>
        <v>1</v>
      </c>
      <c r="J77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/>
  <cols>
    <col min="8" max="8" width="25.140625" bestFit="1" customWidth="1"/>
    <col min="9" max="9" width="12.28515625" bestFit="1" customWidth="1"/>
  </cols>
  <sheetData>
    <row r="2" spans="4:13">
      <c r="D2" t="s">
        <v>74</v>
      </c>
      <c r="E2" t="s">
        <v>75</v>
      </c>
    </row>
    <row r="3" spans="4:13">
      <c r="D3" s="4" t="s">
        <v>38</v>
      </c>
      <c r="E3" s="5">
        <v>37337</v>
      </c>
      <c r="H3" s="8" t="s">
        <v>76</v>
      </c>
      <c r="I3" t="s">
        <v>77</v>
      </c>
    </row>
    <row r="4" spans="4:13">
      <c r="D4" s="4" t="s">
        <v>42</v>
      </c>
      <c r="E4" s="5">
        <v>13306</v>
      </c>
      <c r="H4" s="9" t="s">
        <v>33</v>
      </c>
      <c r="I4">
        <v>13664</v>
      </c>
    </row>
    <row r="5" spans="4:13">
      <c r="D5" s="4" t="s">
        <v>43</v>
      </c>
      <c r="E5" s="5">
        <v>5904</v>
      </c>
      <c r="H5" s="9" t="s">
        <v>38</v>
      </c>
      <c r="I5">
        <v>179952</v>
      </c>
      <c r="K5" s="9" t="s">
        <v>38</v>
      </c>
      <c r="L5" s="9"/>
      <c r="M5">
        <v>179952</v>
      </c>
    </row>
    <row r="6" spans="4:13">
      <c r="D6" s="4" t="s">
        <v>33</v>
      </c>
      <c r="E6" s="5">
        <v>1746</v>
      </c>
      <c r="H6" s="9" t="s">
        <v>42</v>
      </c>
      <c r="I6">
        <v>73576</v>
      </c>
      <c r="K6" s="9" t="s">
        <v>42</v>
      </c>
      <c r="L6" s="9"/>
      <c r="M6">
        <v>73576</v>
      </c>
    </row>
    <row r="7" spans="4:13">
      <c r="D7" s="4" t="s">
        <v>46</v>
      </c>
      <c r="E7" s="5">
        <v>910</v>
      </c>
      <c r="H7" s="9" t="s">
        <v>43</v>
      </c>
      <c r="I7">
        <v>28877</v>
      </c>
      <c r="K7" s="9" t="s">
        <v>43</v>
      </c>
      <c r="L7" s="9"/>
      <c r="M7">
        <v>28877</v>
      </c>
    </row>
    <row r="8" spans="4:13">
      <c r="D8" s="4" t="s">
        <v>49</v>
      </c>
      <c r="E8" s="5">
        <v>480</v>
      </c>
      <c r="H8" s="9" t="s">
        <v>46</v>
      </c>
      <c r="I8">
        <v>6279</v>
      </c>
      <c r="K8" s="9" t="s">
        <v>33</v>
      </c>
      <c r="L8" s="9"/>
      <c r="M8">
        <v>13664</v>
      </c>
    </row>
    <row r="9" spans="4:13">
      <c r="D9" s="4" t="s">
        <v>50</v>
      </c>
      <c r="E9" s="5">
        <v>230775</v>
      </c>
      <c r="H9" s="9" t="s">
        <v>50</v>
      </c>
      <c r="I9">
        <v>1181558</v>
      </c>
      <c r="K9" s="9" t="s">
        <v>46</v>
      </c>
      <c r="L9" s="9"/>
      <c r="M9">
        <v>6279</v>
      </c>
    </row>
    <row r="10" spans="4:13">
      <c r="D10" s="4" t="s">
        <v>38</v>
      </c>
      <c r="E10" s="6">
        <v>10502</v>
      </c>
      <c r="H10" s="9" t="s">
        <v>49</v>
      </c>
      <c r="I10">
        <v>1330</v>
      </c>
      <c r="K10" s="9" t="s">
        <v>49</v>
      </c>
      <c r="L10" s="9"/>
      <c r="M10">
        <v>1330</v>
      </c>
    </row>
    <row r="11" spans="4:13">
      <c r="D11" s="4" t="s">
        <v>42</v>
      </c>
      <c r="E11" s="6">
        <v>4970</v>
      </c>
      <c r="H11" s="9" t="s">
        <v>78</v>
      </c>
      <c r="I11">
        <v>1485236</v>
      </c>
      <c r="K11" s="9" t="s">
        <v>50</v>
      </c>
      <c r="L11" s="9"/>
      <c r="M11">
        <v>1181558</v>
      </c>
    </row>
    <row r="12" spans="4:13">
      <c r="D12" s="4" t="s">
        <v>43</v>
      </c>
      <c r="E12" s="6">
        <v>2006</v>
      </c>
      <c r="K12" s="10" t="s">
        <v>78</v>
      </c>
      <c r="L12" s="10"/>
      <c r="M12" s="11">
        <v>1485236</v>
      </c>
    </row>
    <row r="13" spans="4:13">
      <c r="D13" s="4" t="s">
        <v>46</v>
      </c>
      <c r="E13" s="6">
        <v>1547</v>
      </c>
    </row>
    <row r="14" spans="4:13">
      <c r="D14" s="4" t="s">
        <v>33</v>
      </c>
      <c r="E14" s="6">
        <v>1284</v>
      </c>
    </row>
    <row r="15" spans="4:13">
      <c r="D15" s="4" t="s">
        <v>49</v>
      </c>
      <c r="E15" s="6">
        <v>60</v>
      </c>
    </row>
    <row r="16" spans="4:13">
      <c r="D16" s="4" t="s">
        <v>50</v>
      </c>
      <c r="E16" s="6">
        <v>78119</v>
      </c>
    </row>
    <row r="17" spans="4:5">
      <c r="D17" s="7" t="s">
        <v>38</v>
      </c>
      <c r="E17" s="6">
        <v>15704</v>
      </c>
    </row>
    <row r="18" spans="4:5">
      <c r="D18" s="7" t="s">
        <v>42</v>
      </c>
      <c r="E18" s="6">
        <v>6794</v>
      </c>
    </row>
    <row r="19" spans="4:5">
      <c r="D19" s="7" t="s">
        <v>43</v>
      </c>
      <c r="E19" s="6">
        <v>2641</v>
      </c>
    </row>
    <row r="20" spans="4:5">
      <c r="D20" s="7" t="s">
        <v>33</v>
      </c>
      <c r="E20" s="6">
        <v>1108</v>
      </c>
    </row>
    <row r="21" spans="4:5">
      <c r="D21" s="7" t="s">
        <v>46</v>
      </c>
      <c r="E21" s="6">
        <v>598</v>
      </c>
    </row>
    <row r="22" spans="4:5">
      <c r="D22" s="7" t="s">
        <v>49</v>
      </c>
      <c r="E22" s="6">
        <v>156</v>
      </c>
    </row>
    <row r="23" spans="4:5">
      <c r="D23" s="7" t="s">
        <v>50</v>
      </c>
      <c r="E23" s="6">
        <v>117757</v>
      </c>
    </row>
    <row r="24" spans="4:5">
      <c r="D24" s="7" t="s">
        <v>38</v>
      </c>
      <c r="E24" s="6">
        <v>5889</v>
      </c>
    </row>
    <row r="25" spans="4:5">
      <c r="D25" s="7" t="s">
        <v>42</v>
      </c>
      <c r="E25" s="6">
        <v>3039</v>
      </c>
    </row>
    <row r="26" spans="4:5">
      <c r="D26" s="7" t="s">
        <v>33</v>
      </c>
      <c r="E26" s="6">
        <v>1531</v>
      </c>
    </row>
    <row r="27" spans="4:5">
      <c r="D27" s="7" t="s">
        <v>43</v>
      </c>
      <c r="E27" s="6">
        <v>952</v>
      </c>
    </row>
    <row r="28" spans="4:5">
      <c r="D28" s="7" t="s">
        <v>46</v>
      </c>
      <c r="E28" s="6">
        <v>404</v>
      </c>
    </row>
    <row r="29" spans="4:5">
      <c r="D29" s="7" t="s">
        <v>49</v>
      </c>
      <c r="E29" s="6">
        <v>63</v>
      </c>
    </row>
    <row r="30" spans="4:5">
      <c r="D30" s="7" t="s">
        <v>50</v>
      </c>
      <c r="E30" s="6">
        <v>64110</v>
      </c>
    </row>
    <row r="31" spans="4:5">
      <c r="D31" s="7" t="s">
        <v>38</v>
      </c>
      <c r="E31" s="6">
        <v>20149</v>
      </c>
    </row>
    <row r="32" spans="4:5">
      <c r="D32" s="7" t="s">
        <v>42</v>
      </c>
      <c r="E32" s="6">
        <v>9565</v>
      </c>
    </row>
    <row r="33" spans="4:5">
      <c r="D33" s="7" t="s">
        <v>43</v>
      </c>
      <c r="E33" s="6">
        <v>3838</v>
      </c>
    </row>
    <row r="34" spans="4:5">
      <c r="D34" s="7" t="s">
        <v>33</v>
      </c>
      <c r="E34" s="6">
        <v>1912</v>
      </c>
    </row>
    <row r="35" spans="4:5">
      <c r="D35" s="7" t="s">
        <v>46</v>
      </c>
      <c r="E35" s="6">
        <v>340</v>
      </c>
    </row>
    <row r="36" spans="4:5">
      <c r="D36" s="7" t="s">
        <v>49</v>
      </c>
      <c r="E36" s="6">
        <v>77</v>
      </c>
    </row>
    <row r="37" spans="4:5">
      <c r="D37" s="7" t="s">
        <v>50</v>
      </c>
      <c r="E37" s="6">
        <v>141499</v>
      </c>
    </row>
    <row r="38" spans="4:5">
      <c r="D38" s="7" t="s">
        <v>38</v>
      </c>
      <c r="E38" s="6">
        <v>35769</v>
      </c>
    </row>
    <row r="39" spans="4:5">
      <c r="D39" s="7" t="s">
        <v>42</v>
      </c>
      <c r="E39" s="6">
        <v>11737</v>
      </c>
    </row>
    <row r="40" spans="4:5">
      <c r="D40" s="7" t="s">
        <v>43</v>
      </c>
      <c r="E40" s="6">
        <v>4345</v>
      </c>
    </row>
    <row r="41" spans="4:5">
      <c r="D41" s="7" t="s">
        <v>46</v>
      </c>
      <c r="E41" s="6">
        <v>1432</v>
      </c>
    </row>
    <row r="42" spans="4:5">
      <c r="D42" s="7" t="s">
        <v>33</v>
      </c>
      <c r="E42" s="6">
        <v>1414</v>
      </c>
    </row>
    <row r="43" spans="4:5">
      <c r="D43" s="7" t="s">
        <v>49</v>
      </c>
      <c r="E43" s="6">
        <v>278</v>
      </c>
    </row>
    <row r="44" spans="4:5">
      <c r="D44" s="7" t="s">
        <v>50</v>
      </c>
      <c r="E44" s="6">
        <v>211295</v>
      </c>
    </row>
    <row r="45" spans="4:5">
      <c r="D45" s="4" t="s">
        <v>38</v>
      </c>
      <c r="E45" s="6">
        <v>47442</v>
      </c>
    </row>
    <row r="46" spans="4:5">
      <c r="D46" s="4" t="s">
        <v>42</v>
      </c>
      <c r="E46" s="6">
        <v>21394</v>
      </c>
    </row>
    <row r="47" spans="4:5">
      <c r="D47" s="4" t="s">
        <v>43</v>
      </c>
      <c r="E47" s="6">
        <v>8026</v>
      </c>
    </row>
    <row r="48" spans="4:5">
      <c r="D48" s="4" t="s">
        <v>33</v>
      </c>
      <c r="E48" s="6">
        <v>3753</v>
      </c>
    </row>
    <row r="49" spans="4:5">
      <c r="D49" s="4" t="s">
        <v>46</v>
      </c>
      <c r="E49" s="6">
        <v>823</v>
      </c>
    </row>
    <row r="50" spans="4:5">
      <c r="D50" s="4" t="s">
        <v>49</v>
      </c>
      <c r="E50" s="6">
        <v>169</v>
      </c>
    </row>
    <row r="51" spans="4:5">
      <c r="D51" s="4" t="s">
        <v>50</v>
      </c>
      <c r="E51" s="6">
        <v>281072</v>
      </c>
    </row>
    <row r="52" spans="4:5">
      <c r="D52" s="7" t="s">
        <v>38</v>
      </c>
      <c r="E52" s="6">
        <v>7160</v>
      </c>
    </row>
    <row r="53" spans="4:5">
      <c r="D53" s="7" t="s">
        <v>42</v>
      </c>
      <c r="E53" s="6">
        <v>2771</v>
      </c>
    </row>
    <row r="54" spans="4:5">
      <c r="D54" s="7" t="s">
        <v>43</v>
      </c>
      <c r="E54" s="6">
        <v>1165</v>
      </c>
    </row>
    <row r="55" spans="4:5">
      <c r="D55" s="7" t="s">
        <v>33</v>
      </c>
      <c r="E55" s="6">
        <v>916</v>
      </c>
    </row>
    <row r="56" spans="4:5">
      <c r="D56" s="7" t="s">
        <v>46</v>
      </c>
      <c r="E56" s="6">
        <v>225</v>
      </c>
    </row>
    <row r="57" spans="4:5">
      <c r="D57" s="7" t="s">
        <v>49</v>
      </c>
      <c r="E57" s="6">
        <v>47</v>
      </c>
    </row>
    <row r="58" spans="4:5">
      <c r="D58" s="7" t="s">
        <v>50</v>
      </c>
      <c r="E58" s="6">
        <v>56931</v>
      </c>
    </row>
  </sheetData>
  <sortState ref="K4:M10">
    <sortCondition descending="1" ref="M4:M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Perucámaras</vt:lpstr>
      <vt:lpstr>MR Norte</vt:lpstr>
      <vt:lpstr>Cajamarca</vt:lpstr>
      <vt:lpstr>La Libertad</vt:lpstr>
      <vt:lpstr>Lambayeque</vt:lpstr>
      <vt:lpstr>Piura</vt:lpstr>
      <vt:lpstr>Tumbes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2021-06-02T21:42:56Z</dcterms:created>
  <dcterms:modified xsi:type="dcterms:W3CDTF">2023-03-01T19:27:49Z</dcterms:modified>
  <cp:category/>
  <cp:contentStatus/>
</cp:coreProperties>
</file>